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
    </mc:Choice>
  </mc:AlternateContent>
  <xr:revisionPtr revIDLastSave="0" documentId="8_{0371957A-FC7C-46CF-A482-87A8BF6EB73D}" xr6:coauthVersionLast="45" xr6:coauthVersionMax="45" xr10:uidLastSave="{00000000-0000-0000-0000-000000000000}"/>
  <bookViews>
    <workbookView xWindow="-120" yWindow="-120" windowWidth="20730" windowHeight="11160" xr2:uid="{00000000-000D-0000-FFFF-FFFF00000000}"/>
  </bookViews>
  <sheets>
    <sheet name="Comp. 1 Riesgos Corr" sheetId="1" r:id="rId1"/>
    <sheet name="Comp. 3 Rendicion de Cuentas" sheetId="7" r:id="rId2"/>
    <sheet name="Comp. 4 Mecanismos Xa Aten Ciud" sheetId="8" r:id="rId3"/>
    <sheet name=" Comp. 5 TranspyAcceso Informac" sheetId="9" r:id="rId4"/>
    <sheet name="Comp. 6 Iniciativas Adicionales" sheetId="10" r:id="rId5"/>
    <sheet name="Hoja4" sheetId="11" r:id="rId6"/>
  </sheets>
  <externalReferences>
    <externalReference r:id="rId7"/>
    <externalReference r:id="rId8"/>
    <externalReference r:id="rId9"/>
    <externalReference r:id="rId10"/>
    <externalReference r:id="rId11"/>
  </externalReferences>
  <definedNames>
    <definedName name="_xlnm._FilterDatabase" localSheetId="2" hidden="1">'Comp. 4 Mecanismos Xa Aten Ciud'!$A$1:$O$10</definedName>
    <definedName name="Antijurídico" localSheetId="3">'[1]Tabla No 9. Ctrl Seguridad Info'!#REF!</definedName>
    <definedName name="Antijurídico" localSheetId="1">'[1]Tabla No 9. Ctrl Seguridad Info'!#REF!</definedName>
    <definedName name="Antijurídico" localSheetId="2">'[1]Tabla No 9. Ctrl Seguridad Info'!#REF!</definedName>
    <definedName name="Antijurídico" localSheetId="4">'[1]Tabla No 9. Ctrl Seguridad Info'!#REF!</definedName>
    <definedName name="Antijurídico">'[1]Tabla No 9. Ctrl Seguridad Info'!#REF!</definedName>
    <definedName name="ControlesSeguridadGeneral" localSheetId="3">'[1]Tabla No 9. Ctrl Seguridad Info'!#REF!</definedName>
    <definedName name="ControlesSeguridadGeneral" localSheetId="1">'[1]Tabla No 9. Ctrl Seguridad Info'!#REF!</definedName>
    <definedName name="ControlesSeguridadGeneral" localSheetId="2">'[1]Tabla No 9. Ctrl Seguridad Info'!#REF!</definedName>
    <definedName name="ControlesSeguridadGeneral" localSheetId="4">'[1]Tabla No 9. Ctrl Seguridad Info'!#REF!</definedName>
    <definedName name="ControlesSeguridadGeneral">'[1]Tabla No 9. Ctrl Seguridad Info'!#REF!</definedName>
    <definedName name="Corrupción" localSheetId="3">'[1]Tabla No 9. Ctrl Seguridad Info'!#REF!</definedName>
    <definedName name="Corrupción" localSheetId="1">'[1]Tabla No 9. Ctrl Seguridad Info'!#REF!</definedName>
    <definedName name="Corrupción" localSheetId="2">'[1]Tabla No 9. Ctrl Seguridad Info'!#REF!</definedName>
    <definedName name="Corrupción" localSheetId="4">'[1]Tabla No 9. Ctrl Seguridad Info'!#REF!</definedName>
    <definedName name="Corrupción">'[1]Tabla No 9. Ctrl Seguridad Info'!#REF!</definedName>
    <definedName name="Cumplimiento" localSheetId="3">'[1]Tabla No 9. Ctrl Seguridad Info'!#REF!</definedName>
    <definedName name="Cumplimiento" localSheetId="1">'[1]Tabla No 9. Ctrl Seguridad Info'!#REF!</definedName>
    <definedName name="Cumplimiento" localSheetId="2">'[1]Tabla No 9. Ctrl Seguridad Info'!#REF!</definedName>
    <definedName name="Cumplimiento" localSheetId="4">'[1]Tabla No 9. Ctrl Seguridad Info'!#REF!</definedName>
    <definedName name="Cumplimiento">'[1]Tabla No 9. Ctrl Seguridad Info'!#REF!</definedName>
    <definedName name="Estrategico" localSheetId="3">'[1]Tabla No 9. Ctrl Seguridad Info'!#REF!</definedName>
    <definedName name="Estrategico" localSheetId="1">'[1]Tabla No 9. Ctrl Seguridad Info'!#REF!</definedName>
    <definedName name="Estrategico" localSheetId="2">'[1]Tabla No 9. Ctrl Seguridad Info'!#REF!</definedName>
    <definedName name="Estrategico" localSheetId="4">'[1]Tabla No 9. Ctrl Seguridad Info'!#REF!</definedName>
    <definedName name="Estrategico">'[1]Tabla No 9. Ctrl Seguridad Info'!#REF!</definedName>
    <definedName name="Financiero" localSheetId="3">'[1]Tabla No 9. Ctrl Seguridad Info'!#REF!</definedName>
    <definedName name="Financiero" localSheetId="1">'[1]Tabla No 9. Ctrl Seguridad Info'!#REF!</definedName>
    <definedName name="Financiero" localSheetId="2">'[1]Tabla No 9. Ctrl Seguridad Info'!#REF!</definedName>
    <definedName name="Financiero" localSheetId="4">'[1]Tabla No 9. Ctrl Seguridad Info'!#REF!</definedName>
    <definedName name="Financiero">'[1]Tabla No 9. Ctrl Seguridad Info'!#REF!</definedName>
    <definedName name="Imagen" localSheetId="3">'[1]Tabla No 9. Ctrl Seguridad Info'!#REF!</definedName>
    <definedName name="Imagen" localSheetId="1">'[1]Tabla No 9. Ctrl Seguridad Info'!#REF!</definedName>
    <definedName name="Imagen" localSheetId="2">'[1]Tabla No 9. Ctrl Seguridad Info'!#REF!</definedName>
    <definedName name="Imagen" localSheetId="4">'[1]Tabla No 9. Ctrl Seguridad Info'!#REF!</definedName>
    <definedName name="Imagen">'[1]Tabla No 9. Ctrl Seguridad Info'!#REF!</definedName>
    <definedName name="Operativo" localSheetId="3">'[1]Tabla No 9. Ctrl Seguridad Info'!#REF!</definedName>
    <definedName name="Operativo" localSheetId="1">'[1]Tabla No 9. Ctrl Seguridad Info'!#REF!</definedName>
    <definedName name="Operativo" localSheetId="2">'[1]Tabla No 9. Ctrl Seguridad Info'!#REF!</definedName>
    <definedName name="Operativo" localSheetId="4">'[1]Tabla No 9. Ctrl Seguridad Info'!#REF!</definedName>
    <definedName name="Operativo">'[1]Tabla No 9. Ctrl Seguridad Info'!#REF!</definedName>
    <definedName name="Tecnología" localSheetId="3">'[1]Tabla No 9. Ctrl Seguridad Info'!#REF!</definedName>
    <definedName name="Tecnología" localSheetId="1">'[1]Tabla No 9. Ctrl Seguridad Info'!#REF!</definedName>
    <definedName name="Tecnología" localSheetId="2">'[1]Tabla No 9. Ctrl Seguridad Info'!#REF!</definedName>
    <definedName name="Tecnología" localSheetId="4">'[1]Tabla No 9. Ctrl Seguridad Info'!#REF!</definedName>
    <definedName name="Tecnología">'[1]Tabla No 9. Ctrl Seguridad Info'!#REF!</definedName>
    <definedName name="_xlnm.Print_Titles" localSheetId="3">' Comp. 5 TranspyAcceso Informac'!$A:$B,' Comp. 5 TranspyAcceso Informac'!$1:$6</definedName>
    <definedName name="_xlnm.Print_Titles" localSheetId="1">'Comp. 3 Rendicion de Cuentas'!$A:$B,'Comp. 3 Rendicion de Cuentas'!$1:$6</definedName>
    <definedName name="_xlnm.Print_Titles" localSheetId="2">'Comp. 4 Mecanismos Xa Aten Ciud'!$A:$B,'Comp. 4 Mecanismos Xa Aten Ciud'!$1:$6</definedName>
    <definedName name="_xlnm.Print_Titles" localSheetId="4">'Comp. 6 Iniciativas Adicionales'!$A:$B,'Comp. 6 Iniciativas Adicionales'!$1:$6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18" i="1" l="1"/>
  <c r="AO18" i="1"/>
  <c r="AN18" i="1"/>
  <c r="AP18" i="1" s="1"/>
  <c r="AR18" i="1" s="1"/>
  <c r="AD18" i="1"/>
  <c r="Z18" i="1"/>
  <c r="X18" i="1"/>
  <c r="V18" i="1"/>
  <c r="T18" i="1"/>
  <c r="R18" i="1"/>
  <c r="P18" i="1"/>
  <c r="N18" i="1"/>
  <c r="J18" i="1"/>
  <c r="AA18" i="1" l="1"/>
  <c r="AB18" i="1" s="1"/>
  <c r="AE18" i="1" s="1"/>
  <c r="AH18" i="1" s="1"/>
  <c r="BA17" i="1"/>
  <c r="AF18" i="1" l="1"/>
  <c r="AG18" i="1" s="1"/>
  <c r="AI18" i="1" s="1"/>
  <c r="AJ18" i="1" s="1"/>
  <c r="AT17" i="1"/>
  <c r="AQ17" i="1"/>
  <c r="AO17" i="1"/>
  <c r="AD17" i="1"/>
  <c r="Z17" i="1"/>
  <c r="X17" i="1"/>
  <c r="V17" i="1"/>
  <c r="T17" i="1"/>
  <c r="R17" i="1"/>
  <c r="P17" i="1"/>
  <c r="N17" i="1"/>
  <c r="J17" i="1"/>
  <c r="AD16" i="1"/>
  <c r="Z16" i="1"/>
  <c r="X16" i="1"/>
  <c r="V16" i="1"/>
  <c r="T16" i="1"/>
  <c r="R16" i="1"/>
  <c r="P16" i="1"/>
  <c r="N16" i="1"/>
  <c r="AQ15" i="1"/>
  <c r="AO15" i="1"/>
  <c r="AD15" i="1"/>
  <c r="Z15" i="1"/>
  <c r="X15" i="1"/>
  <c r="V15" i="1"/>
  <c r="T15" i="1"/>
  <c r="R15" i="1"/>
  <c r="P15" i="1"/>
  <c r="N15" i="1"/>
  <c r="J15" i="1"/>
  <c r="AQ14" i="1"/>
  <c r="AO14" i="1"/>
  <c r="AD14" i="1"/>
  <c r="Z14" i="1"/>
  <c r="X14" i="1"/>
  <c r="V14" i="1"/>
  <c r="T14" i="1"/>
  <c r="R14" i="1"/>
  <c r="P14" i="1"/>
  <c r="N14" i="1"/>
  <c r="J14" i="1"/>
  <c r="AQ13" i="1"/>
  <c r="AO13" i="1"/>
  <c r="AD13" i="1"/>
  <c r="Z13" i="1"/>
  <c r="X13" i="1"/>
  <c r="V13" i="1"/>
  <c r="T13" i="1"/>
  <c r="R13" i="1"/>
  <c r="P13" i="1"/>
  <c r="N13" i="1"/>
  <c r="J13" i="1"/>
  <c r="X10" i="1"/>
  <c r="X9" i="1"/>
  <c r="P9" i="1"/>
  <c r="AA13" i="1" l="1"/>
  <c r="AB13" i="1" s="1"/>
  <c r="AE13" i="1" s="1"/>
  <c r="AA16" i="1"/>
  <c r="AB16" i="1" s="1"/>
  <c r="AE16" i="1" s="1"/>
  <c r="AH16" i="1" s="1"/>
  <c r="AA17" i="1"/>
  <c r="AB17" i="1" s="1"/>
  <c r="AE17" i="1" s="1"/>
  <c r="AF17" i="1" s="1"/>
  <c r="AG17" i="1" s="1"/>
  <c r="AI17" i="1" s="1"/>
  <c r="AJ17" i="1" s="1"/>
  <c r="AM17" i="1" s="1"/>
  <c r="AN17" i="1" s="1"/>
  <c r="AP17" i="1" s="1"/>
  <c r="AR17" i="1" s="1"/>
  <c r="AA15" i="1"/>
  <c r="AB15" i="1" s="1"/>
  <c r="AE15" i="1" s="1"/>
  <c r="AH15" i="1" s="1"/>
  <c r="AA14" i="1"/>
  <c r="AB14" i="1" s="1"/>
  <c r="AE14" i="1" s="1"/>
  <c r="AF14" i="1" s="1"/>
  <c r="AG14" i="1" s="1"/>
  <c r="AI14" i="1" s="1"/>
  <c r="AJ14" i="1" s="1"/>
  <c r="AM14" i="1" s="1"/>
  <c r="AN14" i="1" s="1"/>
  <c r="AP14" i="1" s="1"/>
  <c r="AR14" i="1" s="1"/>
  <c r="AF13" i="1"/>
  <c r="AG13" i="1" s="1"/>
  <c r="AI13" i="1" s="1"/>
  <c r="AJ13" i="1" s="1"/>
  <c r="AM13" i="1" s="1"/>
  <c r="AN13" i="1" s="1"/>
  <c r="AP13" i="1" s="1"/>
  <c r="AR13" i="1" s="1"/>
  <c r="AH13" i="1"/>
  <c r="K9" i="8"/>
  <c r="AF16" i="1" l="1"/>
  <c r="AG16" i="1" s="1"/>
  <c r="AH17" i="1"/>
  <c r="AF15" i="1"/>
  <c r="AG15" i="1" s="1"/>
  <c r="AH14" i="1"/>
  <c r="K12" i="8"/>
  <c r="K11" i="7"/>
  <c r="K10" i="7"/>
  <c r="K8" i="7"/>
  <c r="AI15" i="1" l="1"/>
  <c r="AJ15" i="1" s="1"/>
  <c r="AM15" i="1" s="1"/>
  <c r="AN15" i="1" s="1"/>
  <c r="AP15" i="1" s="1"/>
  <c r="AR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CLARA EDITH ACOSTA MANRIQUE</author>
    <author>Toshiba Pc</author>
    <author>LUIS HERNANDO VELANDIA GOMEZ</author>
    <author>Johanna Beatriz Serrano Guependo</author>
  </authors>
  <commentList>
    <comment ref="A5" authorId="0" shapeId="0" xr:uid="{00000000-0006-0000-0000-000001000000}">
      <text>
        <r>
          <rPr>
            <sz val="9"/>
            <color indexed="81"/>
            <rFont val="Tahoma"/>
            <family val="2"/>
          </rPr>
          <t xml:space="preserve">Determine los factores que afectan positiva o negativamente el cumplimiento de la misión y los objetivos del proceso, teniendo en cuenta las condiciones en que se desenvuelve. </t>
        </r>
      </text>
    </comment>
    <comment ref="F6" authorId="1" shapeId="0" xr:uid="{00000000-0006-0000-0000-000002000000}">
      <text>
        <r>
          <rPr>
            <sz val="9"/>
            <color indexed="81"/>
            <rFont val="Tahoma"/>
            <family val="2"/>
          </rPr>
          <t xml:space="preserve">Para cada causa debe existir un control.
Las causas se deben trabajar de manera separada.
</t>
        </r>
        <r>
          <rPr>
            <b/>
            <sz val="9"/>
            <color indexed="81"/>
            <rFont val="Tahoma"/>
            <family val="2"/>
          </rPr>
          <t>Agregar causa</t>
        </r>
        <r>
          <rPr>
            <sz val="9"/>
            <color indexed="81"/>
            <rFont val="Tahoma"/>
            <family val="2"/>
          </rPr>
          <t xml:space="preserve">: Agrega una fila en la posición antes de la celda que se encuentre ubicado.
</t>
        </r>
        <r>
          <rPr>
            <b/>
            <sz val="9"/>
            <color indexed="81"/>
            <rFont val="Tahoma"/>
            <family val="2"/>
          </rPr>
          <t>Eliminar Causa:</t>
        </r>
        <r>
          <rPr>
            <sz val="9"/>
            <color indexed="81"/>
            <rFont val="Tahoma"/>
            <family val="2"/>
          </rPr>
          <t xml:space="preserve"> No se debe eliminar la primera fila del grupo de causas del riesgo, debido que esto elimina la formulación del riesgo.</t>
        </r>
      </text>
    </comment>
    <comment ref="AZ6" authorId="2" shapeId="0" xr:uid="{00000000-0006-0000-0000-000003000000}">
      <text>
        <r>
          <rPr>
            <sz val="9"/>
            <color indexed="81"/>
            <rFont val="Tahoma"/>
            <family val="2"/>
          </rPr>
          <t>Consigne el resultado del monitoreo o revisiónal cumplimiento de la acción</t>
        </r>
      </text>
    </comment>
    <comment ref="BA6" authorId="2" shapeId="0" xr:uid="{00000000-0006-0000-0000-000004000000}">
      <text>
        <r>
          <rPr>
            <sz val="9"/>
            <color indexed="81"/>
            <rFont val="Tahoma"/>
            <family val="2"/>
          </rPr>
          <t>Indique el porcentaje de avance en el  cumplimiento de la acción</t>
        </r>
      </text>
    </comment>
    <comment ref="BB6" authorId="2" shapeId="0" xr:uid="{00000000-0006-0000-0000-000005000000}">
      <text>
        <r>
          <rPr>
            <sz val="9"/>
            <color indexed="81"/>
            <rFont val="Tahoma"/>
            <family val="2"/>
          </rPr>
          <t>Relacione el seguimiento o la verificación en el cumplimiento de la acción y la efectividad de los controles</t>
        </r>
      </text>
    </comment>
    <comment ref="BC6" authorId="2" shapeId="0" xr:uid="{00000000-0006-0000-0000-000006000000}">
      <text>
        <r>
          <rPr>
            <sz val="9"/>
            <color indexed="81"/>
            <rFont val="Tahoma"/>
            <family val="2"/>
          </rPr>
          <t xml:space="preserve">Determine el estado del riesgo, de acuerdo con la verificación efectuada
</t>
        </r>
      </text>
    </comment>
    <comment ref="BD6" authorId="2" shapeId="0" xr:uid="{00000000-0006-0000-0000-000007000000}">
      <text>
        <r>
          <rPr>
            <sz val="9"/>
            <color indexed="81"/>
            <rFont val="Tahoma"/>
            <family val="2"/>
          </rPr>
          <t>Relaciona aclaraciones adicionales sobre el seguimiento, en el evento de ser necesario</t>
        </r>
      </text>
    </comment>
    <comment ref="K7" authorId="1" shapeId="0" xr:uid="{00000000-0006-0000-0000-000008000000}">
      <text>
        <r>
          <rPr>
            <sz val="9"/>
            <color indexed="81"/>
            <rFont val="Tahoma"/>
            <family val="2"/>
          </rPr>
          <t>Un control puede ser tan eficiente que ayude a mitigar varias causas, en estos casos se repite el control, asociado de manera independiente a la causa específica</t>
        </r>
      </text>
    </comment>
    <comment ref="AQ7" authorId="3" shapeId="0" xr:uid="{00000000-0006-0000-0000-000009000000}">
      <text>
        <r>
          <rPr>
            <sz val="9"/>
            <color indexed="81"/>
            <rFont val="Tahoma"/>
            <family val="2"/>
          </rPr>
          <t>Para los riesgos de corrupción
únicamente hay disminución de probabilidad. Es decir, para el impacto no opera el desplazamiento</t>
        </r>
        <r>
          <rPr>
            <b/>
            <sz val="9"/>
            <color indexed="81"/>
            <rFont val="Tahoma"/>
            <family val="2"/>
          </rPr>
          <t xml:space="preserve">.
</t>
        </r>
      </text>
    </comment>
    <comment ref="AU7" authorId="1" shapeId="0" xr:uid="{00000000-0006-0000-0000-00000A000000}">
      <text>
        <r>
          <rPr>
            <sz val="9"/>
            <color indexed="81"/>
            <rFont val="Tahoma"/>
            <family val="2"/>
          </rPr>
          <t>Se formulan los indicadores claves del riesgo que permitan monitorear el cumplimiento (eficacia) e impacto (efectividad) de las actividades de control, siempre y cuando conduzcan a la toma de decisiones (por riesgo identificado).</t>
        </r>
      </text>
    </comment>
    <comment ref="I8" authorId="3" shapeId="0" xr:uid="{00000000-0006-0000-0000-00000B000000}">
      <text>
        <r>
          <rPr>
            <sz val="9"/>
            <color indexed="81"/>
            <rFont val="Tahoma"/>
            <family val="2"/>
          </rPr>
          <t xml:space="preserve">Para Riesgo de Corrupción el impacto se debe calacular con la tabla No 5. El menor impacto es 3
</t>
        </r>
      </text>
    </comment>
    <comment ref="J8" authorId="2" shapeId="0" xr:uid="{00000000-0006-0000-0000-00000C000000}">
      <text>
        <r>
          <rPr>
            <sz val="9"/>
            <color indexed="81"/>
            <rFont val="Tahoma"/>
            <family val="2"/>
          </rPr>
          <t xml:space="preserve">Cálculo automático
</t>
        </r>
      </text>
    </comment>
    <comment ref="AR8" authorId="2" shapeId="0" xr:uid="{00000000-0006-0000-0000-00000D000000}">
      <text>
        <r>
          <rPr>
            <sz val="9"/>
            <color indexed="81"/>
            <rFont val="Tahoma"/>
            <family val="2"/>
          </rPr>
          <t xml:space="preserve">cálculo automático
</t>
        </r>
      </text>
    </comment>
    <comment ref="AO9" authorId="3" shapeId="0" xr:uid="{00000000-0006-0000-0000-00000E000000}">
      <text>
        <r>
          <rPr>
            <b/>
            <sz val="9"/>
            <color indexed="81"/>
            <rFont val="Tahoma"/>
            <family val="2"/>
          </rPr>
          <t>Para los riesgos de corrupción únicamente hay disminución de probabilidad. Es decir, para el impacto no opera el desplazamiento</t>
        </r>
      </text>
    </comment>
    <comment ref="AA10" authorId="3" shapeId="0" xr:uid="{00000000-0006-0000-0000-00000F000000}">
      <text>
        <r>
          <rPr>
            <sz val="9"/>
            <color indexed="81"/>
            <rFont val="Tahoma"/>
            <family val="2"/>
          </rPr>
          <t>Si el resultado de las calificaciones en el diseño del control, está por debajo de 96%, se debe establecer un plan de acción que permita tener un control o controles bien diseñados.</t>
        </r>
      </text>
    </comment>
    <comment ref="AF10" authorId="3" shapeId="0" xr:uid="{00000000-0006-0000-0000-000010000000}">
      <text>
        <r>
          <rPr>
            <sz val="9"/>
            <color indexed="81"/>
            <rFont val="Tahoma"/>
            <family val="2"/>
          </rPr>
          <t>Fuerte:100
Moderado:50
Débil:0</t>
        </r>
      </text>
    </comment>
    <comment ref="K12" authorId="1" shapeId="0" xr:uid="{00000000-0006-0000-0000-000011000000}">
      <text>
        <r>
          <rPr>
            <sz val="9"/>
            <color indexed="81"/>
            <rFont val="Tahoma"/>
            <family val="2"/>
          </rPr>
          <t>Un control puede ser tan eficiente que ayude a mitigar varias causas, en estos casos se repite el control, asociado de manera independiente a la causa específica</t>
        </r>
      </text>
    </comment>
    <comment ref="L12" authorId="1" shapeId="0" xr:uid="{00000000-0006-0000-0000-000012000000}">
      <text>
        <r>
          <rPr>
            <sz val="9"/>
            <color indexed="81"/>
            <rFont val="Tahoma"/>
            <family val="2"/>
          </rPr>
          <t>Un control puede ser tan eficiente que ayude a mitigar varias causas, en estos casos se repite el control, asociado de manera independiente a la causa específica</t>
        </r>
      </text>
    </comment>
  </commentList>
</comments>
</file>

<file path=xl/sharedStrings.xml><?xml version="1.0" encoding="utf-8"?>
<sst xmlns="http://schemas.openxmlformats.org/spreadsheetml/2006/main" count="597" uniqueCount="386">
  <si>
    <t>FORMULACIÓN</t>
  </si>
  <si>
    <t>MONITOREO Y REVISION
(Responsable de Proceso)</t>
  </si>
  <si>
    <t>SEGUIMIENTO Y VERIFICACIÓN
(Oficina de Control Interno)</t>
  </si>
  <si>
    <t>4.2</t>
  </si>
  <si>
    <t>(2)
Componente</t>
  </si>
  <si>
    <t>(3)
Subcomponente</t>
  </si>
  <si>
    <t xml:space="preserve"> Actividades
(4)</t>
  </si>
  <si>
    <t>(4.1)No.</t>
  </si>
  <si>
    <t xml:space="preserve">(4.2)
Descripión 
</t>
  </si>
  <si>
    <t>(5)
Meta o producto</t>
  </si>
  <si>
    <t>(6)
Indicador</t>
  </si>
  <si>
    <t>(7)
Responsable</t>
  </si>
  <si>
    <t>(8)
Cronograma de ejecución</t>
  </si>
  <si>
    <t>(8.1)
Fecha inicial
(dd/mm/aaaa)</t>
  </si>
  <si>
    <t>(8.2)
Fecha Final
(dd/mm/aaaa)</t>
  </si>
  <si>
    <t>(9)
Seguimiento Actividad</t>
  </si>
  <si>
    <t>(10)
Porcentaje de avance de la actividad</t>
  </si>
  <si>
    <t>(11)
Verificación Actividades adelantadas</t>
  </si>
  <si>
    <t xml:space="preserve">(13)
Observaciones
</t>
  </si>
  <si>
    <t>(14)
Auditor OCI</t>
  </si>
  <si>
    <t>Página 2 de 5</t>
  </si>
  <si>
    <t>Página 3 de 5</t>
  </si>
  <si>
    <t>Página 4 de 5</t>
  </si>
  <si>
    <t>Página 5 de 5</t>
  </si>
  <si>
    <t>Código formato: PDE-05-01
Versión: 3.0</t>
  </si>
  <si>
    <t>Dirección de Apoyo al Despacho</t>
  </si>
  <si>
    <t>(12)
Estado de la actividad
(E: Ejecución
C: Cumplida)</t>
  </si>
  <si>
    <t>Dirección de Apoyo al Despacho - Centro de Atención al Ciudadano</t>
  </si>
  <si>
    <t>Evaluar el trámite dado a los derechos de petición y solicitudes de información  radicados por los ciudadanos ante la Contraloría de Bogotá D.C.</t>
  </si>
  <si>
    <t>5.2</t>
  </si>
  <si>
    <t>(4)
Actividades</t>
  </si>
  <si>
    <t>(4.1)
No.</t>
  </si>
  <si>
    <t xml:space="preserve">FORMULACIÓN, MONITOREO Y SEGUIMIENTO PLAN ANTICORRUPCIÓN Y DE ATENCIÓN AL CIUDADANO - PAAC
(1) Vigencia 2020           </t>
  </si>
  <si>
    <t xml:space="preserve">FORMULACIÓN, MONITOREO Y SEGUIMIENTO PLAN ANTICORRUPCIÓN Y DE ATENCIÓN AL CIUDADANO - PAAC
(1) Vigencia 2020                         </t>
  </si>
  <si>
    <t xml:space="preserve">FORMULACIÓN, MONITOREO Y SEGUIMIENTO PLAN ANTICORRUPCIÓN Y DE ATENCIÓN AL CIUDADANO - PAAC
(1) Vigencia 2020                     </t>
  </si>
  <si>
    <t>Número de categorías información diligenciadas * 100 / Número de categorías de información dispuestas en el aplicativo ITA para ser diligenciadas.</t>
  </si>
  <si>
    <t>Número de funcionarios capacitados en el trámite de los DPC * 100 / Número total de funcionarios programados a capacitar en el trámite de los DPC.</t>
  </si>
  <si>
    <t xml:space="preserve">Mantener actualizado el Link de "Atención al Ciudadano", con información que oriente al ciudadano sobre la forma de presentar las PQRs. </t>
  </si>
  <si>
    <t xml:space="preserve">(4.2)
Descripción 
</t>
  </si>
  <si>
    <t>Gestionar la información para el diligenciamiento de la Matriz de Cumplimiento - Índice de Transparencia y Acceso a la Información - ITA, de conformidad con las disposiciones del artículo 23 de la ley 1712 de 2014.</t>
  </si>
  <si>
    <t xml:space="preserve">Número de Informes de Derechos de Petición y de Acceso a la información publicados*100 / Número total de Informes programados a publicar (4). (Un (1) informe correspondiente al periodo octubre a diciembre de 2019 y tres (3) informes trimestrales con corte a marzo, junio y septiembre de 2020).                                                                                                                                     </t>
  </si>
  <si>
    <t>Número de revisiones realizadas en el Link de Atención al Ciudadano en la Página WEB * 100 / Número total de revisiones programadas al Link de Atención al Ciudadano en la Página WEB (2).</t>
  </si>
  <si>
    <t>Componente 3 Rendición de Cuentas</t>
  </si>
  <si>
    <t>3.1</t>
  </si>
  <si>
    <t>Implementar una estrategia anual de rendición de cuentas en cumplimiento de los lineamientos del manual único de rendición de cuentas y de lo establecido en la normatividad vigente.</t>
  </si>
  <si>
    <t>Estrategia de rendición de cuentas implementada.
SI = 100%
NO= 0%</t>
  </si>
  <si>
    <t>3.2</t>
  </si>
  <si>
    <t>Implementar el Procedimiento para la promoción del control social y el ejercicio de rendición de cuentas.</t>
  </si>
  <si>
    <t>Procedimiento para la promoción del control social y el ejercicio de rendición de cuentas implementado.</t>
  </si>
  <si>
    <t xml:space="preserve">Procedimiento implementado:
SI = 100%
NO= 0%  
</t>
  </si>
  <si>
    <t>3.4</t>
  </si>
  <si>
    <t>3.5</t>
  </si>
  <si>
    <r>
      <t xml:space="preserve">Desarrollar 150 acciones de formación.
</t>
    </r>
    <r>
      <rPr>
        <b/>
        <sz val="10"/>
        <color indexed="10"/>
        <rFont val="Arial"/>
        <family val="2"/>
      </rPr>
      <t/>
    </r>
  </si>
  <si>
    <t>Nº de acciones de formación ejecutadas * 100/ Total acciones de formación programadas. (150)</t>
  </si>
  <si>
    <t>Dirección de Participación Ciudadana y Desarrollo Local,</t>
  </si>
  <si>
    <r>
      <t xml:space="preserve">Desarrollar 550 acciones de diálogo con la comunidad.
</t>
    </r>
    <r>
      <rPr>
        <b/>
        <sz val="10"/>
        <color indexed="10"/>
        <rFont val="Arial"/>
        <family val="2"/>
      </rPr>
      <t/>
    </r>
  </si>
  <si>
    <t>Nº de acciones de diálogo con la comunidad ejecutadas *100/ Total de acciones de diálogo con la comunidad programadas. (550)</t>
  </si>
  <si>
    <t xml:space="preserve">Realizar rendiciones de cuenta a ciudadanos de las 20 localidades, sobre la gestión desarrollada por la Contraloría de Bogotá, D.C., y sus resultados. </t>
  </si>
  <si>
    <t>Nº de Fondos de Desarrollo Local a los que se rindió cuenta *100 / Nº de Fondos de Desarrollo Local</t>
  </si>
  <si>
    <t xml:space="preserve">Dirección de Participación Ciudadana y Desarrollo Local.
En coordinación con:
Dirección de Apoyo al Despacho
</t>
  </si>
  <si>
    <t xml:space="preserve">Medir el grado de satisfacción del servicio al cliente (Concejo) que brinda la Contraloría de Bogotá, de la vigencia anterior. </t>
  </si>
  <si>
    <t xml:space="preserve">Medir el grado de satisfacción del servicio al cliente (Ciudadanía) que brinda la Contraloría de Bogotá, de la  vigencia anterior. </t>
  </si>
  <si>
    <t>Dirección de Tecnologías de la Información y las Comunicaciones</t>
  </si>
  <si>
    <t>4.6</t>
  </si>
  <si>
    <t xml:space="preserve">Capacitar al 20% de los empleados públicos adscritos a la Dirección de Participación Ciudadana y Desarrollo Local, en temas relacionados con participación ciudadana y comunicación con partes interesadas. </t>
  </si>
  <si>
    <t>Dirección Talento Humano - Subdirección de Capacitación, en coordinación con:
* Dirección de Participación Ciudadana y Desarrollo Local.
* Dirección de Apoyo al Despacho</t>
  </si>
  <si>
    <t>4.7</t>
  </si>
  <si>
    <t>Fortalecer la competencia de servicio al cliente, al 10% de los empleados públicos de todos los niveles jerárquicos de la Contraloría de Bogotá D.C.,  a través de acciones de formación.</t>
  </si>
  <si>
    <t>6.1</t>
  </si>
  <si>
    <t xml:space="preserve">Ejecutar las actividades para realizar el Informe de Sostenibilidad con Metodología Estándares GRI-vigencia 2019 de la Contraloría de Bogotá, D.C. en cumplimiento de la adhesión a la iniciativa del Pacto Global de las Naciones Unidas  </t>
  </si>
  <si>
    <t xml:space="preserve">Nº. de actividades ejecutadas para realizar el Informe de Sostenibilidad con Metodología Estándares GRI-vigencia 2019 de la Contraloría de Bogotá, D.C. en cumplimiento de la adhesión a la iniciativa del Pacto Global de las Naciones Unidas * 100 / Nº. de actividades programadas para realizar para el Informe de Sostenibilidad con Metodología Estándares GRI-vigencia 2019 de la Contraloría de Bogotá, D.C. en cumplimiento de la adhesión a la iniciativa del Pacto Global de las Naciones Unidas </t>
  </si>
  <si>
    <t>Despacho Contralor Auxiliar</t>
  </si>
  <si>
    <t>6.2</t>
  </si>
  <si>
    <t>Adaptar la Metodología Estandares GRI para los procesos misionales de la Contraloría de Bogotá, D.C. que conduzca a la recopilación de su información específica para el Informe de Sostenibilidad.</t>
  </si>
  <si>
    <t>No. actividades ejecutadas para adaptar la Metodología Estandares GRI para los procesos misionales de la Contraloría de Bogotá, D.C. que conduzca a la recopilación de su información específica para el Informe de Sostenibilidad * 100 / Nº. de actividades programadas para adaptar la Metodología Estandares GRI para los procesos misionales de la Contraloría de Bogotá, D.C. que conduzca a la recopilación de su información específica para el Informe de Sostenibilidad</t>
  </si>
  <si>
    <t>Mantener actualizada la página Web de la Entidad con los productos generados por los procesos misionales, como medio para que los ciudadanos conozcan sus productos:
●Informes de Auditoría                                                                                                                                                                                                                                                                                                                                                                                 ●Pronunciamientos
●Informes Obligatorios
●Informes Estructurales
●Informes Sectoriales
●Beneficios de Control Fiscal.</t>
  </si>
  <si>
    <t>100% de las solicitudes de actualización de información atendidas y publicadas con los productos generados por los procesos misionales, como medio para que los ciudadanos conozcan sus productos</t>
  </si>
  <si>
    <t>Número de solicitudes de actualización de información atendidas y publicadas con los productos generados por los procesos misionales, como medio para que los ciudadanos conozcan sus productos*100 /  Total de solicitudes de actualización de información generados por los procesos misionales, como medio para que los ciudadanos conozcan sus productos.</t>
  </si>
  <si>
    <t>Dirección de Tecnologías de la Información y las Comunicaciones - TICS  en coordinación  con:
● Dirección de Apoyo al Despacho
● Dirección de Estudios de Economía y Política Pública
● Dirección de Planeación</t>
  </si>
  <si>
    <t xml:space="preserve">Gestionar actividades para obtener asesoría en la implementación de accebilidad web para ciudadanos con discapacidad sensorial.  </t>
  </si>
  <si>
    <t>Dos asesorías sobre implementación de  accesibilidad web para ciudadanos con discapacidad sensorial.</t>
  </si>
  <si>
    <t>(Número asesorías sobre implementación de  accesibilidad web para ciudadanos con discapacidad sensorial) /  (Número de asesorías sobre implementación de  accesibilidad web para ciudadanos con discapacidad sensorial, proyectadas) * 100</t>
  </si>
  <si>
    <t>Mantener actualizada la información del link "Transparencia y acceso a la información" de la página web con las solicitudes de publicaciones emanadas por las diferentes dependencias de la Contraloría de Bogotá D.C.</t>
  </si>
  <si>
    <t>100% de las solicitudes de actualización de información atendidas y publicadas en el Link "Transparencia y acceso a la información" de la página web actualizada de conformidad con lo establecido en el Anexo 1   de la Resolución 3564 de Diciembre 31 de 2015 o con la normatividad vigente.</t>
  </si>
  <si>
    <t>Número de actualizaciones de información realizadas en el link de transparencia en la página web *100 /  Número de solicitudes de actualización de información emanadas por las diferentes dependencias de la Contraloría de Bogotá D.C.</t>
  </si>
  <si>
    <t>Publicar dos nuevos conjuntos de  Datos Abiertos de la Contraloría de Bogotá en el portal del distrito capital destinado para este fin  (http://datosabiertos.bogota.gov.co/)  y conforme a la normatividad vigente</t>
  </si>
  <si>
    <t xml:space="preserve">Número de Datos Abiertos definidos y publicados en la página web http://datosabiertos.bogota.gov.co.  *100 / Número total de Datos Abiertos definidos  para publicar en  la vigencia de la Contraloría de Bogotá D.C en el portal http://datosbaiertos.bogota.gov.co.
</t>
  </si>
  <si>
    <t>Mantener en correcto funcionamiento el Sistema de Gestión de procesos SIGESPRO para la atención de las solicitudes de acceso a la información en los términos establecidos en el Decreto 1081 de 2015.</t>
  </si>
  <si>
    <t xml:space="preserve">Disponibilidad  entre el 95 y el 100%     del aplicativo SIGESPRO para la atención de los derechos de petición  de los ciudadanos.  </t>
  </si>
  <si>
    <t>Total horas disponibles del aplicativo Sigespro - PQRs durante el cuatrimestre * 100 /1920 horas de servicio cuatrimestre del aplicativo SIGESPRO -PQRs</t>
  </si>
  <si>
    <t xml:space="preserve">Dirección de Tecnologías de la Información y las Comunicaciones </t>
  </si>
  <si>
    <t xml:space="preserve">Oficina Asesora de Comunicaciones
</t>
  </si>
  <si>
    <t>Medir el grado de percepción de los periodistas, de la gestión que adelanta la Contraloría de Bogotá, de la vigencia anterior.</t>
  </si>
  <si>
    <t>Informe "Medición de percepción de los periodistas" realizado * 100 / Informe "Medición de la percepción de los periodistas" programado.do</t>
  </si>
  <si>
    <t>Dirección de Participación Ciudadana y Desarrollo Local, en coordinación con:
● Dirección de Apoyo al Despacho
● Oficina Asesora de Comunicaciones
● Dirección Técnica de Planeación</t>
  </si>
  <si>
    <t xml:space="preserve">Dirección de Participación Ciudadana y Desarrollo Local, en coordinación con:
● Dirección de Apoyo al Despacho
● Oficina Asesora de Comunicaciones
● Dirección Técnica de Planeación
● Dirección de Tecnologías de la Información y las Comunicaciones - TICS </t>
  </si>
  <si>
    <t>Estrategia de rendición de cuentas implementada.</t>
  </si>
  <si>
    <t>(8.1)
Fecha inicial
(de/mm/aaaa)</t>
  </si>
  <si>
    <t>(8.2)
Fecha Final
(de/mm/aaaa)</t>
  </si>
  <si>
    <t>Informe "Medición de la percepción del cliente (Concejo)" realizado * 100/Informe "Medición de la percepción del cliente (ciudadanía)" programado.</t>
  </si>
  <si>
    <t>Informe "Medición de la percepción del cliente (Ciudadanía)" realizado * 100/Informe "Medición de la percepción del cliente (ciudadanía)" programado</t>
  </si>
  <si>
    <t xml:space="preserve">Nº total de empleados públicos capacitados en temas relacionados con la competencia de servicio al cliente /10% de los  servidores públicos de todos los niveles jerárquicos de la Entidad *100. </t>
  </si>
  <si>
    <t>Definir  dos conjuntos de datos abiertos de la Contraloría de Bogotá en el portal web  de datos abiertos del distrito capital (http://datosabiertos.bogota.gov.co/ )</t>
  </si>
  <si>
    <t xml:space="preserve">Dirección de Tecnologías de la Información y las Comunicaciones - TIC, en coordinación con:
● Dependencias generadoras de la información. 
● Oficina Asesora Jurídica.
</t>
  </si>
  <si>
    <t>Subcomponente 2
Fortalecimiento de los Canales de Atención</t>
  </si>
  <si>
    <t>Subcomponente 3
Talento Humano</t>
  </si>
  <si>
    <t>Subcomponente 4
 Normativo y Procedimental</t>
  </si>
  <si>
    <t>Subcomponente 5
Relacionamiento con el Ciudadano</t>
  </si>
  <si>
    <t>4.1</t>
  </si>
  <si>
    <t>4.3</t>
  </si>
  <si>
    <t>4.4</t>
  </si>
  <si>
    <t>4.5</t>
  </si>
  <si>
    <t>5.3</t>
  </si>
  <si>
    <t>5.4</t>
  </si>
  <si>
    <t>5.5</t>
  </si>
  <si>
    <t>3.3</t>
  </si>
  <si>
    <t>Nº total de empleados públicos capacitados de la Dirección de Participación Ciudadana y Desarrollo Local en temas relacionados con participación ciudadana y comunicación con las partes interesadas  / 20 % de los empleados públicos de la Dirección de Participación Ciudadana y Desarrollo Local *100.</t>
  </si>
  <si>
    <r>
      <t xml:space="preserve">Capacitar a los empleados públicos adscritos a la Dirección de Participación Ciudadana y Desarrollo Local, en temas relacionados con </t>
    </r>
    <r>
      <rPr>
        <i/>
        <sz val="10"/>
        <rFont val="Arial"/>
        <family val="2"/>
      </rPr>
      <t>"Participación Ciudadana y Comunicación con las Partes Interesadas</t>
    </r>
    <r>
      <rPr>
        <sz val="10"/>
        <rFont val="Arial"/>
        <family val="2"/>
      </rPr>
      <t xml:space="preserve">”, con el fin de favorecer el contacto permanente con la ciudadanía y garantizar la comunicación en doble vía, en búsqueda del mejoramiento de la gestión institucional. </t>
    </r>
  </si>
  <si>
    <t>Fortalecer la competencia de servicio al cliente, de los empleados públicos de todos los niveles jerárquicos de la Contraloría de Bogotá D.C.,  a través de acciones de formación que garanticen a los ciudadanos en general un trato respetuoso, considerado, diligente, equitativo y sin distinción alguna.</t>
  </si>
  <si>
    <t>3.6</t>
  </si>
  <si>
    <t>5.6</t>
  </si>
  <si>
    <t xml:space="preserve">Subcomponente 
4 
Criterio Diferencial de Accesibilidad </t>
  </si>
  <si>
    <t>Subcomponente
5
Monitoreo del Acceso a la Información Pública</t>
  </si>
  <si>
    <t>Dirección de Tecnologías de la Información - TICS, en coordinación con:
● Dirección Técnica de Planeación 
Responsables de las Dependencias generadoras de información.</t>
  </si>
  <si>
    <t xml:space="preserve">Capacitar semestralmente a los funcionarios de las dependencias encargados de tramitar los DPC, en temas relacionados con la normatividad, reglamentación, procedimiento y uso del aplicativo de PQRs.
</t>
  </si>
  <si>
    <t>Subcomponente 1
Información de Calidad y en Lenguaje Comprensible</t>
  </si>
  <si>
    <t>Subcomponente 3
Incentivos para Motivar la Cultura de la Rendición y Petición de Cuentas</t>
  </si>
  <si>
    <t>Componente 4 Mecanismos para Mejorar la Atención al  Ciudadano</t>
  </si>
  <si>
    <t>Subcomponente
1 
Lineamiento de Transparencia Activa</t>
  </si>
  <si>
    <t xml:space="preserve">Subcomponente 
2 
Lineamientos de Transparencia Pasiva </t>
  </si>
  <si>
    <t>Componente 6 
Iniciativas Adicionales</t>
  </si>
  <si>
    <t>Código documento: PDE- 05
Versión: 2.0</t>
  </si>
  <si>
    <t>Fecha de aprobación o modificación: 29-07-2020</t>
  </si>
  <si>
    <t xml:space="preserve">Componente 5 Mecanismos Para la Transparencia y Acceso a la Información </t>
  </si>
  <si>
    <t>5.7</t>
  </si>
  <si>
    <r>
      <rPr>
        <b/>
        <sz val="10"/>
        <rFont val="Arial"/>
        <family val="2"/>
      </rPr>
      <t>Seguimiento agosto 2020</t>
    </r>
    <r>
      <rPr>
        <sz val="10"/>
        <rFont val="Arial"/>
        <family val="2"/>
      </rPr>
      <t xml:space="preserve">: Como complemento a lo relacionado en el seguimiento de abril, se reporta que con memorando N° 3-2020-14643 de 01/06/2020, se socializa oficialmente el informe de medición de percepción del cliente vigencia 2019 (en sus
versiones general y ejecutiva) que corresponde a uno de los productos del contrato N°034 de 2019 con la Universidad Nacional, recibido mediante el oficio radicado (R-2-2020-616) UEC.BOG-116/2020 de 17/04/2020. Con memorando N° 3-2020-15080 de
05/06/2020 se remite a los Responsables de Proceso la solicitud de revisión, análisis y propuestas de mejora (de ser pertinente), del mencionado informe, las cuales una vez recibidas fueron revisadas y analizadas como se evidencia en el acta N° 24 de 18/06/2020.
</t>
    </r>
  </si>
  <si>
    <t>E</t>
  </si>
  <si>
    <t>Elia Rocío Gómez Alvarado - John Jairo Cárdenas Giraldo</t>
  </si>
  <si>
    <t>C</t>
  </si>
  <si>
    <r>
      <rPr>
        <b/>
        <sz val="10"/>
        <rFont val="Arial"/>
        <family val="2"/>
      </rPr>
      <t xml:space="preserve">Seguimiento agosto de 2020: </t>
    </r>
    <r>
      <rPr>
        <sz val="10"/>
        <rFont val="Arial"/>
        <family val="2"/>
      </rPr>
      <t xml:space="preserve">En la aplicación del procedimiento, de un total 700 acciones ciudadanas programadas, se han ejecutado 352 con 14.498 participantes así;  194 acciones de diálogo con la comunidad donde  se contó con 5.003 personas y 158 acciones de formación con 9.495 participantes.
</t>
    </r>
    <r>
      <rPr>
        <b/>
        <sz val="10"/>
        <rFont val="Arial"/>
        <family val="2"/>
      </rPr>
      <t xml:space="preserve">
</t>
    </r>
    <r>
      <rPr>
        <sz val="10"/>
        <rFont val="Arial"/>
        <family val="2"/>
      </rPr>
      <t xml:space="preserve">
</t>
    </r>
  </si>
  <si>
    <r>
      <rPr>
        <b/>
        <sz val="10"/>
        <rFont val="Arial"/>
        <family val="2"/>
      </rPr>
      <t>Seguimiento agosto de 2020:</t>
    </r>
    <r>
      <rPr>
        <sz val="10"/>
        <rFont val="Arial"/>
        <family val="2"/>
      </rPr>
      <t xml:space="preserve">Se han ejecutado 158 acciones de formación de las 150 programadas así; TALLERES 137, CURSOS 12, CONVERSATORIOS 6, CONFERENCIAS 2 y FOROS 1.  En estas acciones de formación se ha contado con la participación de 9.495 asistentes.
</t>
    </r>
    <r>
      <rPr>
        <b/>
        <sz val="10"/>
        <rFont val="Arial"/>
        <family val="2"/>
      </rPr>
      <t/>
    </r>
  </si>
  <si>
    <r>
      <rPr>
        <b/>
        <sz val="10"/>
        <rFont val="Arial"/>
        <family val="2"/>
      </rPr>
      <t xml:space="preserve">Seguimiento a agosto de 2020: </t>
    </r>
    <r>
      <rPr>
        <sz val="10"/>
        <rFont val="Arial"/>
        <family val="2"/>
      </rPr>
      <t>Como complemento a lo relacionado en el seguimiento de abril, se reporta que con memorando N° 3-2020-14643 de 01/06/2020, se socializa oficialmente el informe de medición de percepción del cliente vigencia 2019 (en sus versiones general y ejecutiva) que corresponde a uno de los productos del contrato N° 034 de 2019 con la Universidad Nacional, recibido mediante el oficio radicado (R-2-2020-616) UEC.BOG-116/2020 de 17/04/2020. Con memorando N° 3-2020-15080 de 05/06/2020 se remite a los Responsables de Proceso la solicitud de revisión, análisis y propuestas de mejora (de ser pertinente), del mencionado informe, las cuales una vez recibidas fueron revisadas y analizadas como se evidencia en el acta N° 24 de 18/06/2020.</t>
    </r>
    <r>
      <rPr>
        <b/>
        <sz val="10"/>
        <rFont val="Arial"/>
        <family val="2"/>
      </rPr>
      <t xml:space="preserve">
</t>
    </r>
  </si>
  <si>
    <r>
      <rPr>
        <b/>
        <sz val="10"/>
        <rFont val="Arial"/>
        <family val="2"/>
      </rPr>
      <t xml:space="preserve">Seguimiento a agosto de 2020: </t>
    </r>
    <r>
      <rPr>
        <sz val="10"/>
        <rFont val="Arial"/>
        <family val="2"/>
      </rPr>
      <t xml:space="preserve">Como complemento a lo relacionado en el seguimiento de abril, se reporta que con memorando N° 3-2020-14643 de 01/06/2020, se socializa oficialmente el informe de medición de percepción del cliente vigencia 2019 (en sus versiones general y ejecutiva) que corresponde a uno de los productos del contrato N° 034 de 2019 con la Universidad Nacional, recibido mediante el oficio radicado (R-2-2020-616) UEC.BOG-116/2020 de 17/04/2020. Con memorando N° 3-2020-15080 de 05/06/2020 se remite a los Responsables de Proceso la solicitud de revisión, análisis y propuestas de mejora (de ser pertinente), del mencionado informe, las cuales una vez recibidas fueron revisadas y analizadas como se evidencia en el acta N° 24 de 18/06/2020.
</t>
    </r>
    <r>
      <rPr>
        <b/>
        <sz val="10"/>
        <rFont val="Arial"/>
        <family val="2"/>
      </rPr>
      <t xml:space="preserve">
</t>
    </r>
  </si>
  <si>
    <r>
      <t xml:space="preserve">Seguimiento a agosto de 2020: 
</t>
    </r>
    <r>
      <rPr>
        <sz val="10"/>
        <rFont val="Arial"/>
        <family val="2"/>
      </rPr>
      <t xml:space="preserve">El nivel de avance en la actualización del Link de "Atención al Ciudadano" dispuesto en el página WEB de la Entidad fue del 50%, que comparado con la meta del periodo alcanza un cumplimiento satisfactorio, dado que se revisó la información dispuesta en los siguientes numerales: Sede principal, puntos de atención, PQR, Carta de trato digno y acceso de datos abiertos, encontrándose que la misma se encuentra actualizada de conformidad con las políticas y lineamientos de la Entidad, así como de la normatividad vigente sobre la materia.
Evidencia: Acta No. 3 de la Dirección de Apoyo al Despacho -DAD.
El 50% restante de la meta se ejecutará en el cuarto trimestre de la actual vigencia, dado que la a fecha de terminación está prevista para 31/12/2020, es decir se dará cumplimiento dentro de los términos previstos.
</t>
    </r>
  </si>
  <si>
    <r>
      <rPr>
        <b/>
        <sz val="10"/>
        <color theme="1"/>
        <rFont val="Arial"/>
        <family val="2"/>
      </rPr>
      <t xml:space="preserve">Seguimiento a agosto de 2020: </t>
    </r>
    <r>
      <rPr>
        <sz val="10"/>
        <color theme="1"/>
        <rFont val="Arial"/>
        <family val="2"/>
      </rPr>
      <t xml:space="preserve">
En el seguimiento presentado a 30/04/2020,  el número de empleados adscritos a Participación Ciudadana y Desarrollo Local es de 129 de acuerdo con la planta de personal al 13/04/2020, por lo que el 20% corresponde a 26 empleados públicos a capacitar.
Se realizó la siguiente acción de formación:
1. Seminario “Mecanismos de Control Social y Participación Ciudadana”, la acción de formación se realizó el 24 de abril, intensidad de 4 horas en la modalidad de conferencia virtual (Plataforma Teams), participaron 26 funcionarios convocados de la Dirección de Participación Ciudadana y Desarrollo Local, lo que corresponde al 100%, y adicionalmente participaron 70 funcionarios más, debido a que la acción de formación se realizó de forma virtual a través de la plataforma TEAMS y no presencial como se había establecido inicialmente. (ID 362) (Anexo 1)
</t>
    </r>
    <r>
      <rPr>
        <b/>
        <sz val="10"/>
        <color theme="1"/>
        <rFont val="Arial"/>
        <family val="2"/>
      </rPr>
      <t/>
    </r>
  </si>
  <si>
    <r>
      <t xml:space="preserve">Verificación agosto 31 de 2020: 
</t>
    </r>
    <r>
      <rPr>
        <sz val="10"/>
        <rFont val="Arial"/>
        <family val="2"/>
      </rPr>
      <t>En la presente verificación, la actividad presenta el mismo avance que fue constado a Abril 30 de 2020 y comunicado mediante Memorando Radicado No. 3-2020-13294 del 20/05/2020 el cual corresponde a:
Fue evidenciada el Acta No. 3 de equipo de trabajo de la Dirección de Apoyo al Despacho –DAD; reunión realizada el 31/03/2020, en la cual se consignaron los resultados de la revisión realizada al Link de "Atención al Ciudadano" dispuesto en el página WEB, respecto a los siguientes numerales contenidos en este link, como son: Sede principal, Puntos de atención, PQR; además, fue verificado el ingreso al formulario electrónico para la recepción de solicitudes de información Pública; se revisó la carta de trato digno al ciudadano y el enlace  a Datos abiertos. Del desarrollo de esta revisión se concluyó que la información dispuesta en el Link de "Atención al Ciudadano" se encuentra actualizada de conformidad con las políticas y lineamientos de la entidad y la normatividad relacionada con este tema.
Por tanto, continúa en ejecución esta actividad hasta llegar al cumplimiento de la meta establecida.</t>
    </r>
    <r>
      <rPr>
        <b/>
        <sz val="10"/>
        <rFont val="Arial"/>
        <family val="2"/>
      </rPr>
      <t xml:space="preserve">
</t>
    </r>
    <r>
      <rPr>
        <sz val="10"/>
        <rFont val="Arial"/>
        <family val="2"/>
      </rPr>
      <t xml:space="preserve">
</t>
    </r>
    <r>
      <rPr>
        <b/>
        <sz val="10"/>
        <rFont val="Arial"/>
        <family val="2"/>
      </rPr>
      <t/>
    </r>
  </si>
  <si>
    <r>
      <rPr>
        <b/>
        <sz val="10"/>
        <color theme="1"/>
        <rFont val="Arial"/>
        <family val="2"/>
      </rPr>
      <t>Seguimiento a agosto de 2020:</t>
    </r>
    <r>
      <rPr>
        <sz val="10"/>
        <color theme="1"/>
        <rFont val="Arial"/>
        <family val="2"/>
      </rPr>
      <t xml:space="preserve">
Tomando como base la planta actual, el 10% de los empleados corresponde a 103 personas.  En ese contexto, para cumplir la acción se han realizado las siguientes capacitaciones:
</t>
    </r>
    <r>
      <rPr>
        <sz val="10"/>
        <color theme="1"/>
        <rFont val="Arial"/>
        <family val="2"/>
      </rPr>
      <t xml:space="preserve">1.    Curso vocación de servicio, valores, empatía y atención al usuario - 8 horas, se realizó el 21 de febrero 2020 y se impartió a 25 empleados de cargos del nivel técnico. (ID 359) (Anexo 2)
2.    Seminario de servicio y atención al usuario: 8 horas: Se realizó el jueves 4 de abril, de manera virtual, con la participación de 43 servidores. (ID 358) (Anexo 3)
3. Curso Atención Incluyente Contraloría de Bogotá D.C. Nivel Técnico - 8 Horas, se realizó el 28 de febrero y participaron 15 servidores (ID 385) (Anexo 4)
4, Curso Atención Incluyente Contraloría de Bogotá D.C - Nivel Directivo - 2 Horas, se realizó el 29 de mayo y participaron 22 servidores (ID 386) (Anexo 5)
Por lo anterior, el  número de funcionarios capacitados es de 105 (cupos), pero como algunos han participado en varias capacitaciones, el número real de funcionarios capacitados es de 98, lo que corresponde a un avance del 95%, en este indicador, (se anexa reporte total de asistentes a los cursos (anexo 6).
</t>
    </r>
  </si>
  <si>
    <r>
      <rPr>
        <b/>
        <sz val="10"/>
        <color theme="1"/>
        <rFont val="Arial"/>
        <family val="2"/>
      </rPr>
      <t>Seguimiento a agosto de 2020:</t>
    </r>
    <r>
      <rPr>
        <sz val="10"/>
        <color theme="1"/>
        <rFont val="Arial"/>
        <family val="2"/>
      </rPr>
      <t xml:space="preserve">
En coordinación con la Dirección de Tecnologías de la Información y las Comunicaciones TIC, se realizó capacitación virtual dirigida a los funcionarios encargados del trámite de los derechos de petición en la Contraloría de Bogotá D.C., denominada: "Procedimiento para  el Derecho de Petición y su trámite en el Sistema de Gestión de Procesos y Documentos - SIGESPRO", la cual se llevó a cabo en dos (2) jornadas, los días  10 y 11  de junio de 2020, la cual se realizó a través de la plataforma Microsoft Teams, con la participación de cincuenta y dos (52) funcionarios de la entidad, de noventa y dos (92) inscritos. En el segundo semestre se capacitaran el restante de los inscritos a estas jornadas.</t>
    </r>
    <r>
      <rPr>
        <sz val="10"/>
        <color rgb="FFFF0000"/>
        <rFont val="Arial"/>
        <family val="2"/>
      </rPr>
      <t xml:space="preserve">
</t>
    </r>
  </si>
  <si>
    <r>
      <t xml:space="preserve">Verificación agosto 31 de 2020: 
</t>
    </r>
    <r>
      <rPr>
        <sz val="10"/>
        <rFont val="Arial"/>
        <family val="2"/>
      </rPr>
      <t xml:space="preserve">Se evidenció realización de la capacitación en el  “Procedimiento  para  el Derecho de Petición y su trámite en el Sistema de Gestión de Procesos y Documentos - SIGESPRO”, que se llevó a cabo durante los días 10 y 11 de Junio de 2020, a través de la plataforma Microsoft Teams, actividad de la cual participaron respectivamente 27 y 25 servidores públicos de diferentes dependencias de la Entidad, de acuerdo con los registros de asistencia que fueron observados. La actividad de capacitación contó entonces con una participación de 52 servidores públicos pertenecientes a distintas dependencias de la Entidad. 
Así mismo, se encontró que mediante Ecard No. 4925 del 04/06/2020, se realizó invitación a los funcionarios de la Entidad para que se inscribieran en la capacitación en el  “Procedimiento  para  el Derecho de Petición y su trámite en el Sistema de Gestión de Procesos y Documentos - SIGESPRO”.  
Invitación que propició que 44 servidores públicos se escribieran para esta capacitación el 10 de junio de 2020 y 48 servidores públicos hicieran lo propio para el 11 de Junio de 2020. Siendo inscritos en total 92 servidores públicos de distintas dependencias de la Entidad, de acuerdo con los registros que fueron observados.   
</t>
    </r>
    <r>
      <rPr>
        <i/>
        <sz val="10"/>
        <rFont val="Arial"/>
        <family val="2"/>
      </rPr>
      <t xml:space="preserve">
</t>
    </r>
    <r>
      <rPr>
        <sz val="10"/>
        <rFont val="Arial"/>
        <family val="2"/>
      </rPr>
      <t xml:space="preserve">
</t>
    </r>
  </si>
  <si>
    <r>
      <rPr>
        <b/>
        <sz val="10"/>
        <rFont val="Arial"/>
        <family val="2"/>
      </rPr>
      <t xml:space="preserve">Verificación agosto 31 de 2020: 
</t>
    </r>
    <r>
      <rPr>
        <sz val="10"/>
        <rFont val="Arial"/>
        <family val="2"/>
      </rPr>
      <t xml:space="preserve">
Fue evidenciado el Oficio rad. N°3-2020-14643 de 01/06/2020, mediante el cual se realizó la socialización del Informe medición percepción de la satisfacción del Cliente de la Contraloría de Bogotá D.C. - Vigencia 2019.
Se constató que en  acta N° 24 de 18/06/2020 se hizo el Análisis de este Informe, además se tuvo en cuenta los aportes que al respecto allegaron algunos de los responsables de proceso, producto de este trabajo se generaron conclusiones y propuestas de mejora, respecto a los resultados de esta medición para el Proceso de Participación Ciudadana y Comunicación con partes interesadas. 
El informe de Medición de Percepción del Cliente vigencia 2019, se encuentra publicado en la pagina web de la Entidad Link http://www.contraloriabogota.gov.co/informe-satisfacci-n-cliente-y-partes-interesadas</t>
    </r>
  </si>
  <si>
    <r>
      <t xml:space="preserve">Verificación agosto 31 de 2020: 
</t>
    </r>
    <r>
      <rPr>
        <sz val="10"/>
        <color theme="1"/>
        <rFont val="Arial"/>
        <family val="2"/>
      </rPr>
      <t>Se evidenció correo electrónico del 08/07/2020 de la Dirección de Apoyo al Despacho, dirigido a soporte ITA - Procuraduría General de la Nación (soporteita@procuraduria.gov.co), indagando frente a la expedición de directrices para el diligenciamiento de la Matriz ITA para la vigencia 2020; obteniéndose respuesta de parte de la Procuraduría Delegada para la Defensa del Patrimonio Público, la Transparencia y la Integridad, por este mismo medio el 15/07/2020, aclarando que aún no se tiene fecha establecida oficialmente para la medición del 2020 y que cuanto se tenga se dará a conocer públicamente en la página web y se habilitará la plataforma para el registro de información.</t>
    </r>
    <r>
      <rPr>
        <b/>
        <sz val="10"/>
        <color theme="1"/>
        <rFont val="Arial"/>
        <family val="2"/>
      </rPr>
      <t xml:space="preserve">
</t>
    </r>
    <r>
      <rPr>
        <sz val="10"/>
        <color theme="1"/>
        <rFont val="Arial"/>
        <family val="2"/>
      </rPr>
      <t xml:space="preserve">
</t>
    </r>
    <r>
      <rPr>
        <sz val="10"/>
        <color rgb="FFFF0000"/>
        <rFont val="Arial"/>
        <family val="2"/>
      </rPr>
      <t xml:space="preserve">. </t>
    </r>
  </si>
  <si>
    <r>
      <rPr>
        <b/>
        <sz val="10"/>
        <color theme="1"/>
        <rFont val="Arial"/>
        <family val="2"/>
      </rPr>
      <t xml:space="preserve">Seguimiento agosto de 2020: 
</t>
    </r>
    <r>
      <rPr>
        <sz val="10"/>
        <color theme="1"/>
        <rFont val="Arial"/>
        <family val="2"/>
      </rPr>
      <t xml:space="preserve">Actividad programada para el 31/12/2020, no obstante a la fecha se ha realizado la siguiente gestión:
Mediante correo Outlook de fecha 08/07/2020, la dirección de Apoyo al despacho trasladó a siguiente inquietud a la Procuraduría General de la Nación " ¿A la fecha la Procuraduría General de la Nación ha expido directrices relacionadas con el diligenciamiento de la Matriz de Cumplimiento del Índice de Transparencia y Acceso a la Información para la vigencia 2020?
Inquietud que fue resuelta por la PGN mediante correo del 15/07/2020, en los siguientes términos: "Con respecto a su solicitud nos permitimos aclarar que aún no se tiene una fecha establecida oficialmente para la medición del 2020, pero cuando ésta se haya determinado se estará dando a conocer públicamente con la debida anticipación a través de nuestra página web,  y una vez llegada la fecha para la medición se estará habilitando el ingreso a la plataforma a fin de que puedan hacer el registro de la información correspondiente". 
Una vez expedidas las directrices se dará cumplimento a la presente actividad.
</t>
    </r>
  </si>
  <si>
    <r>
      <rPr>
        <b/>
        <sz val="10"/>
        <color theme="1"/>
        <rFont val="Arial"/>
        <family val="2"/>
      </rPr>
      <t xml:space="preserve">Seguimiento agosto de 2020: 
</t>
    </r>
    <r>
      <rPr>
        <sz val="10"/>
        <color theme="1"/>
        <rFont val="Arial"/>
        <family val="2"/>
      </rPr>
      <t>El nivel de avance en la publicación del Informe de Derechos de Petición y Acceso a la Información Pública fue del 50% que comparado con la meta programada para el periodo, alcanzó un cumplimiento del 100% (Satisfactorio), dado que durante el periodo se elaboraron dos (2) Informes de los cuatro (4) programados para la vigencia,  correspondiente al período octubre - diciembre de 2019 y enero a marzo de 2020, los cuales detallan la gestión realizada por la Entidad sobre el trámite de los PQRs.
Evidencia: Los citados informes se encuentran publicados en la página WEB de la entidad, en el siguiente link: 
http://www.contraloriabogota.gov.co/transparencia-acceso/instrumentos-gestion-informacion-publica/informe-pqrs/informe-de-peticiones-quejas-reclamos-denuncias-y-solicitudes-de-informaci%C3%B3n/informe-de-peticiones.</t>
    </r>
    <r>
      <rPr>
        <b/>
        <sz val="10"/>
        <color theme="1"/>
        <rFont val="Arial"/>
        <family val="2"/>
      </rPr>
      <t xml:space="preserve">
</t>
    </r>
  </si>
  <si>
    <r>
      <rPr>
        <b/>
        <sz val="10"/>
        <rFont val="Arial"/>
        <family val="2"/>
      </rPr>
      <t xml:space="preserve">Seguimiento a Agosto 31 de 2020: 
</t>
    </r>
    <r>
      <rPr>
        <sz val="10"/>
        <rFont val="Arial"/>
        <family val="2"/>
      </rPr>
      <t xml:space="preserve">Para su ejecución en el cronograma se tienen previstas seis actividades, relacionadas con: 1-Solicitar concepto técnico a Pacto Global Colombia; 2. Investigación complementación metodológica - Mejores Prácticas aplicación Norma ISO 26000 Responsabilidad Social Empresarial; 3.Capacitación Metodologías Estándares GRI; 4.Diseñar y ejecutar plan de trabajo; 5-Realizar prueba piloto y 6.Informar y capacitar a la entidad.  
A abril de 2020 se dio cumplimiento a las actividades 1 y 2.
Mediante Memorando Radicado No. 3-2020-12021 del 04/05/2020, se adelantó trámite de solicitud de modificación del término para esta iniciativa adicional 6.2, aprobado y presentado en  la versión 2.0 del PAAC, donde se determina fecha de ejecución  para el 30-11-2020.
En relación con la actividad 3, se gestionó ante capacitación la realización del curso  de Formación en herramientas metodología Global Reportan Initiative (GRI) y en normas relacionada con Pacto Global, la cual se desarrolló durante el periodo comprendido entre el 8 y el 18 de junio de 2020, con la empresa Creo Consultores, donde se aseguró la participación de los funcionarios delegados por las áreas misionales, quienes ingresan al desarrollo Metodológico.  
En la actividad 4, se establece el diseño del Plan de Trabajo donde se han realizado las actividades relacionadas con:  
-  Capacitación equipo de trabajo metodología GRI-proceso (8 – 18 de junio del 2020, actividad certificada), 
-  Reunión de validación de la propuesta metodológica y plan de trabajo (realizada como consta en el acta No. 05 del 1-06-2020 Reseña de actividades 
-  Revisión y validación de indicadores a aplicar por Proceso y Estandarización de información a medir - generación de línea base, se cumple mediante reuniones de trabajo y definición con instructivos para los procesos misionales: PVCGF, PEEPP y PRFJC;
-  Aplicación de la Metodología - indicadores y desarrollo de Informes por Proceso, en ejecución se determina el envió de memorando a cada proceso, que incluye instructivo y cronograma de actividades, se está a la espera de su aplicación. 
-  Reuniones de Trabajo de acompañamiento a partir de requerimiento, se han adelantado según acta las siguientes reuniones PVCGF (acta 8 del 6 de julio), PRFJC  (acta 11 del 8 de julio) y PEEPP (acta 15 del 14 de julio); 
-  Entrega trabajo preliminar por Proceso, según cronograma donde se establece: Fase 2 de reporte a ejecutarse entra el  01 al 31 de agosto y la Fase 3 de elaboración del informe, con periodo de ejecución del  1 de septiembre al 02 de octubre; 
-  Consolidación documento preliminar, se determina para el día 06 de noviembre, 
-  Campaña de difusión en Noticontrol / Ecard se realiza atendiendo las actividades, se presenta registro del día 29-06-2020 
La actividad 5 prevé la realización de prueba piloto, se realiza con la aplicación de la propuesta de recolección de información (instructivo), realizado entre el equipo de Pacto Global y los delegados de los Procesos misionales, la cual se remitió mediante oficios No 3-2020-21093 del 11-08-2020 (EEPP), 3-2020-20727 del 05-08-2020 (PVCGF) Y 3-2020-20725 (5-08-2020), con plazo de entrega al 31-08-2020.
En cuanto a la actividad 6. Informar y capacitar a la entidad, determina las reuniones con delegados y está pendiente la presentación del resultado una vez se aplique y se establezca la versión preliminar del documento de Informe de Sostenibilidad, encontrándose dentro de los términos 30-11-2020.  Por el avance en la ejecución de la metodología se considera un porcentaje del 83%.  La actividad se está ejecutando de acuerdo con lo programado.
</t>
    </r>
  </si>
  <si>
    <r>
      <rPr>
        <b/>
        <sz val="10"/>
        <rFont val="Arial"/>
        <family val="2"/>
      </rPr>
      <t>Seguimiento a agosto 31 de 2020:</t>
    </r>
    <r>
      <rPr>
        <sz val="10"/>
        <rFont val="Arial"/>
        <family val="2"/>
      </rPr>
      <t xml:space="preserve">
1. Culminar la labor de ajuste y publicación del Informe de sostenibilidad de la entidad, vigencia 2018: 
Se realizó mediante radicado 3-2020-12958 del 15-05-2020 el envío a la Oficina Asesora de Comunicaciones, el informe para el correspondiente ajuste de diseño: En consideración de la respuesta dada por la OAC vía correo outlook el 09 de julio de 2020, se solicita mediante radicado 3-2020-18938 del 17 de julio de 2020 al Despacho de la señora Contralora, su autorización de publicación en la de Pacto Global. El 3 de agosto de 2020 vía correo electrónico, se recibe la autorización por parte de la Contralora para dar inicio al trámite de publicación ante Pacto Global, de forma paralela se adelanta el trámite de restablecimiento de la contraseña para la entidad, gestión realizada mediante correos de repuesta del 09-07-2020 y reiterando la solicitud el 19-08-2020 ante info@unglobalcompact.org, se está a la espera de la respuesta. 
2. Realización del Informe de sostenibilidad con metodología estándares GRI de la entidad, vigencia 2019:
En el cronograma se establecieron 7 actividades relacionadas con:
1. Diseñar plan de trabajo, este es un documento que se realiza y con el cual se puntualizan actividades a ejecutar, asignando responsables y tiempos de ejecución.  Fue realizado su diseño y publicado en la página en Drive que maneja el equipo de trabajo. Porcentaje de Avance: 100%.
2. Conformar grupo de trabajo que asegure la participación de las áreas involucradas con asignación de los funcionarios capacitados para el ejercicio anterior.  Actividad realizada mediante memorando de solicitud de funcionario de enlace Rad. 3-2020-12389 del 08-05-2020. Con respuesta de cada dependencia al Outlook del equipo de PG. Convocados con Memorando de radicado 3-2020-16149 del 19-06-2020 a reunión del 26-06-2020. Porcentaje de Avance: 100%.
3. Ejecutar el plan de trabajo, su ejecución determina la realización de 9 actividades a ser desarrolladas entre los meses de enero a diciembre de 2020, se establece  por actividad lo siguiente: 1. Jornada de Sensibilización estuvo a cargo del Equipo de Trabajo pacto global, incluyó la participación de procesos misionales, realizada el 3 de junio del 2020, con la participación de 70 personas aprox. Y expositores invitados de Pacto Global Colombia y Creo Consultores e instalación de la Contralora; 2. Fase de validación de la propuesta metodológica y plan de trabajo, a cargo del Equipo de Trabajo pacto global, determina el desarrollo del método a trabajar que incluye la elaboración de un instructivo, con el paso a paso a seguir, determina la estandarización de información a medir - generación de línea base y desarrollo de la metodología de los Procesos misionales; 3. Fase de Reporte, en ejecución, con fecha prevista para el 25 de septiembre; aquí se aseguró acompañamiento a cada Proceso como se registra en actas de mesas de trabajo  entre el Equipo de Pacto Global y Delegados por Proceso, así: actas No. 6 del 3-07-2020 (Gestión Documental); No. 7 del 06-07-2020 (participación), No. 8 del 6-07-2020 (PVCGF); No. 09 del 06 de julio (TICs), No. 10  del 08-07-2020 (Direccionamiento); No. 11 del 8-07-2020 (PRFJC); No. 12 del 08-07-2020 (Gestión Administrativa y Financiera); No. 13 del 10-07-2020 (Evaluación y Mejora); No. 14 del 13-07-2020 (Talento Humano); No. 15 del 14-07-2020 (EEPP); No. 16 del 14-07-2020 (Gestión Jurídica); No. 17 del 22 de julio (gestión documental) y Acta 18 del 22-07-2020 (Participación)  4. Fase de elaboración de Informe.  Prevista, para procesos misionales entre el periodo comprendido del 01-11 al 02-10 y para los demás procesos al 25 de septiembre; 5. Fase de Verificación, prevista del 5 – 23 de octubre  del 2020 a cargo de la OCI; 7. Fase de Consolidación a cargo del Equipo de Pacto Global, prevista del 9- 30 de Noviembre, 8. Fase de Revisión a cargo de la DTP y la OAC, programada realizar en el mes de diciembre  y la actividad 9, relacionada con la Campaña de Difusión en Noticontrol / Ecard, se viene dejando registro como consta en las publicaciones de los días 4 de junio y 13 de julio de 2020,  se aseguró la remisión de instructivo y realización de reuniones con todos los procesos.  Porcentaje de Avance: 33%.
4. Realizar actividades de verificación (OCI).  Es una actividad prevista realizar en el mes de octubre de 2020, como consta en los cronogramas de cada equipo de trabajo. Se determina su periodo de ejecución del 5 al 23 de octubre. Sin Avance (0%), dentro de los términos.
5. Presentar versión informe preliminar, a cargo del Equipo de PG, dentro del periodo comprendido del 9 al 30 de noviembre. Sin Avance (0%), dentro de los términos.
6. Realizar Actividades de revisión (DTP) para el mes de diciembre Sin Avance (0%), dentro de los términos.
7. Culminar la labor de ajuste y publicación del Informe de sostenibilidad de la entidad, vigencia 2019, tercera semana de diciembre del 2020. Sin Avance (0%), dentro de los términos.
</t>
    </r>
  </si>
  <si>
    <r>
      <t xml:space="preserve">Verificación agosto 31 de 2020: 
</t>
    </r>
    <r>
      <rPr>
        <sz val="10"/>
        <rFont val="Arial"/>
        <family val="2"/>
      </rPr>
      <t xml:space="preserve">La realización del Informe de Sostenibilidad con Metodología Estándares GRI-vigencia 2019 de la Contraloría de Bogotá, D.C., se encontró incluida en el cronograma de actividades Pacto Global 2020, evidenciándose que para el mismo fueron definidas 7 actividades, que presentan la siguiente ejecución:
1. Diseñar plan de trabajo: Fue verificado Cronograma de actividades – Plan de Trabajo que contempla actividades específicas a desarrollar con sus respectivos, responsables y periodos de ejecución para la realización del Informe de Sostenibilidad con Metodología Estándares GRI-vigencia 2019.   
2. Conformar grupo de trabajo que asegure la participación de las áreas involucradas con asignación de los funcionarios capacitados para el ejercicio anterior: Se encontró que Mediante Memorando Radicado No.3-2020-12389 del 08/05/2020 del Despacho de la Contralora Auxiliar, se solicitó a la Secretaría Técnica del Proceso de Direccionamiento Estratégico y los Responsables de los Procesos de Participación Ciudadana y Comunicación con Partes Interesadas; Gestión del Talento Humano; Gestión de Tecnologías de la Información; Gestión Documental; Gestión Administrativa y Financiera; Gestión Jurídica y Evaluación y Mejora,  la designación de funcionarios de enlace sugiriendo el perfil respectivo para adelantar dicho informe. 
Así mismo, a través de Memorando de Radicado No. 3-2020-16149 del 19/06/2020 del Despacho de la Contralora Auxiliar, se remitió el Cronograma de actividades – Plan de Trabajo y el Instructivo para la elaboración del informe de sostenibilidad de la Contraloría de Bogotá D.C., vigencia 2019, a los procesos involucrados en su elaboración.
De igual forma, se constató la realización de reunión con los delegados de los procesos para elaborar este informe, la cual tuvo lugar mediante la herramienta Microsoft Teams el 26/06/2020, en la cual se socializó el instructivo y cronograma para este fin y se acordaron fechas para adelantar mesas de trabajo de seguimiento y acompañamiento por parte del Equipo Pacto Global del Despacho de la Contralora Auxiliar.  
3. Ejecutar el plan de trabajo: Al respecto, se observó Cronograma de actividades – Plan de Trabajo, que contempla el desarrollo de 9 actividades específicas para la elaboración del Informe de Sostenibilidad, vigencia 2019, las cuales se han venido ejecutando como sigue:   
1. Jornada de Sensibilización proceso de adhesión a Pacto Global: Realizada mediante la herramienta Microsoft Teams el 03/06/2020, la cual contó con la participación de 64 servidores públicos de los procesos de: Gestión Administrativa y Financiera; Participación Ciudadana y Comunicación con Partes Interesadas; Gestión Jurídica; Gestión de Talento Humano; Evaluación y Mejora; Gestión de Tecnologías de la Información; Direccionamiento Estratégico; Estudios de Economía y Políticas Públicas; Responsabilidad Fiscal y Jurisdicción Coactiva y Vigilancia y Controla la Gestión Fiscal; además de Integrantes del Equipo de Pacto Global de la Entidad  y expositores de Pacto Global Colombia y Creo Consultores; la cual fue convocada mediante Memorando Radicado No. 3-2020-14488 del 06/06/2020 de la Subdirección de Capacitación y Cooperación Técnica.
2. Fase de Validación: Considera la propuesta metodológica y plan de trabajo a seguir, incluyendo el documento "Instructivo para la elaboración del Informe de Sostenibilidad de la Contraloría de Bogotá D.C., vigencia 2019"; en atención a esta fase, se observó que los procesos elaboraron el Cuadro de Materialidad y ajustaron la Matriz Reporte de Sostenibilidad, vigencia 2019, que fueron entregados al Equipo de Pacto Global del Despacho del Contralor Auxiliar así: Participación Ciudadana y Comunicación con Partes Interesadas el 28/08/2020 y está pendiente de revisión; Gestión del Talento Humano pendiente de la entrega de documentos definitivos; Gestión de Tecnologías de la Información el 09/07/2020 está pendiente el documento final; Gestión Documental el 09/0/2020; Gestión Administrativa y Financiera el 31/08/2020 y está pendiente de revisión; Gestión Jurídica el 10/08/2020 y Evaluación y Mejora el 10/07/2020. El proceso de Direccionamiento Estratégico no participó en la etapa de validación, dado que debió revisar la información de lo que hace la Entidad.
3. Fase de Reporte: Se encuentra en ejecución el diligenciamiento que cada proceso debe realizar de la Matriz Reporte de Sostenibilidad, vigencia 2019, siendo observadas para su desarrollo, actas de mesas de trabajo de acompañamiento del Equipo de Pacto Global con los Delegados de Proceso, así: Actas No. 6 del 3-07-2020 (Gestión Documental); No. 7 del 06-07-2020 (Participación), No. 8 del 6-07-2020 (PVCGF); No. 09 del 06 de julio (TICs), No. 10  del 08-07-2020 (Direccionamiento); No. 11 del 8-07-2020 (PRFJC); No. 12 del 08-07-2020 (Gestión Administrativa y Financiera); No. 13 del 10-07-2020 (Evaluación y Mejora); No. 14 del 13-07-2020 (Talento Humano); No. 15 del 14-07-2020 (EEPP); No. 16 del 14-07-2020 (Gestión Jurídica); No. 17 del 22 de julio (Gestión Documental) y Acta 18 del 22-07-2020 (Participación).
4. Fase de elaboración de Informe: Según lo observado, se encuentra en ejecución y se tiene proyectada su terminación para el 25/09/2020, fecha hasta la cual va también la 3. Fase de Reporte, anteriormente enunciada.
Por su parte, para las actividades; 5. Fase de Verificación por parte de la Oficina de Control Interno; 6. Fase de Presentación Informe por Proceso;  7. Fase de Consolidación a cargo del Equipo de Pacto Global; 8. Fase de Revisión Técnica por parte de la Dirección Técnica de Planeación y la Oficina Asesora de Comunicaciones,  incluidas en el Cronograma de actividades – Plan de Trabajo  para la elaboración del Informe de Sostenibilidad, vigencia 2019, que fue ajustado mediante Memorando Radicado No. 3-2020-19086 del 21/07/2020, se observó que no presentan avances ya que se llevaran a cabo durante los meses de Octubre, Noviembre y Diciembre de 2020. 
De igual forma, en lo que compete a la actividad 9. Campaña de Difusión en Noticontrol / Ecard, contemplada como una actividad en el Cronograma de actividades – Plan de Trabajo para la elaboración del Informe de Sostenibilidad, vigencia 2019: Se constató la publicación de información alusiva a este particular en el Noticontrol Edición No. 4247 del 13/07/2020, Edición No. 4224 del 04/06/2020 y Edición No. 4239 del 01/07/2020.
En lo atinente a las actividades 4. Realizar actividades de verificación (OCI); 5. Presentar versión informe preliminar; 6. Realizar Actividades de revisión (DTP) y 7. Culminar la labor de ajuste y publicación del Informe de Sostenibilidad de la Entidad, vigencia 2019, según lo constatado tampoco registra avances, dado que tiene proyectado realizarlas durante los meses de Octubre, Noviembre y Diciembre de 2020, de acuerdo como fueron establecidas en el cronograma de trabajo.  
Con respecto al Informe de Sostenibilidad de la Entidad, vigencia 2018 - Adhesión a la Iniciativa de Pacto Global de las Naciones Unidas: Se evidenció, en la realización de la presente verificación, la realización de actividades concernientes a: Memorando Radicado No. 3-2020-12958 del 15/05/2020 correspondiente al envío a la Oficina Asesora de Comunicaciones de solicitud de revisión del diseño del Informe, Memorando Radicado No. 3-2020-18938 del 17/07/2020, a través del cual se solicitó autorización a la Contralora Auxiliar para la publicación del Informe de Sostenibilidad, vigencia 2018, en la página de Pacto Global de las Naciones Unidades y a la fecha, se está a la espera de respuesta a la reactivación de la contraseña para la Entidad ante info@unglobalcompact.org que fue reiterada el 19/08/2020.     
</t>
    </r>
  </si>
  <si>
    <t>Fecha de monitorio y revisión (Responsable de Proceso): 03-09-2020</t>
  </si>
  <si>
    <t>Fecha de Seguimiento (Verificación) Oficina de Control Interno: 10-09-2020</t>
  </si>
  <si>
    <t xml:space="preserve">            </t>
  </si>
  <si>
    <t>ANEXO 1. MAPA DE RIESGOS DE GESTION Y CORRUPCION
Vigencia 2020</t>
  </si>
  <si>
    <t>Código formato: PDE-07-01
Versión 5.0</t>
  </si>
  <si>
    <t>Código documento:PDE-07
Versión 2.0</t>
  </si>
  <si>
    <t>Página 1 de 6</t>
  </si>
  <si>
    <t>Entidad: CONTRALORIA DE BOGOTA D.C</t>
  </si>
  <si>
    <t>Contexto de la organización</t>
  </si>
  <si>
    <t>Identificación del riesgo</t>
  </si>
  <si>
    <t xml:space="preserve">Valoración del Riesgo </t>
  </si>
  <si>
    <t>Monitoreo y Revisión
(Responsable del Proceso)</t>
  </si>
  <si>
    <t>Seguimiento y Verificación
(Oficina de Control Interno)</t>
  </si>
  <si>
    <t>Externo</t>
  </si>
  <si>
    <t>Interno</t>
  </si>
  <si>
    <t>Proceso</t>
  </si>
  <si>
    <t>Descripción del Riesgo</t>
  </si>
  <si>
    <t>Tipo Riesgo</t>
  </si>
  <si>
    <t>Causa</t>
  </si>
  <si>
    <t>Consecuencias</t>
  </si>
  <si>
    <t>Análisis de riesgo</t>
  </si>
  <si>
    <r>
      <t>Evaluación de riesgo</t>
    </r>
    <r>
      <rPr>
        <b/>
        <u/>
        <sz val="10"/>
        <rFont val="Arial"/>
        <family val="2"/>
      </rPr>
      <t xml:space="preserve"> </t>
    </r>
  </si>
  <si>
    <t>Tratamiento de Riesgos</t>
  </si>
  <si>
    <t>Monitoreo Acciones</t>
  </si>
  <si>
    <t>Nivel de avance del Indicador</t>
  </si>
  <si>
    <t>Verificación Acciones adelantadas</t>
  </si>
  <si>
    <t>Estado
A: Abierto
M: Mitigado
MA: Materializado</t>
  </si>
  <si>
    <t>Observaciones</t>
  </si>
  <si>
    <t>Riesgo Inherente</t>
  </si>
  <si>
    <t xml:space="preserve">Controles Existentes
Anexo Tabla No. 8 </t>
  </si>
  <si>
    <t>ANALISIS Y EVALUACIÓN DEL DISEÑO DEL CONTROL
Anexo Tabla No 10</t>
  </si>
  <si>
    <t>EJECUCIÓN DEL CONTROL</t>
  </si>
  <si>
    <t>CALIFICACIÓN DE LA SOLIDEZ DE CADA CONTROL
(Resultado de la calificación del diseño + Resultado de la calificación de la ejecución + solidez individual de cada control)
Anexo Tabla No 13</t>
  </si>
  <si>
    <t>SOLIDEZ DEL CONJUNTO DE CONTROLES
Anexo Tabla No 14</t>
  </si>
  <si>
    <t>CONTROLES AYUDAN A DISMINUIR LA PROBABILIDAD</t>
  </si>
  <si>
    <t>CONTROLES AYUDAN A DISMINUIR IMPACTO</t>
  </si>
  <si>
    <t>RESULTADOS DE LOS DESPLAZAMIENTOS DE LA PROBABILIDAD Y DEL IMPACTO DE LOS RIESGOS 
Anexo Tabla No 15</t>
  </si>
  <si>
    <t>Probabilidad</t>
  </si>
  <si>
    <t>Impacto</t>
  </si>
  <si>
    <t>Riesgo Residual</t>
  </si>
  <si>
    <t>Medida de Tratamiento del Riesgo</t>
  </si>
  <si>
    <t>Actividades de Control /
Acciones</t>
  </si>
  <si>
    <t>Indicador</t>
  </si>
  <si>
    <t>Área
Responsable</t>
  </si>
  <si>
    <t>Registro</t>
  </si>
  <si>
    <t>Período de ejecución</t>
  </si>
  <si>
    <t>Zona del riesgo</t>
  </si>
  <si>
    <t>B (baja)</t>
  </si>
  <si>
    <t>1. Resposable</t>
  </si>
  <si>
    <t>2. Periodicidad</t>
  </si>
  <si>
    <t>campo oculto</t>
  </si>
  <si>
    <t>3. Proposito</t>
  </si>
  <si>
    <t>4. Cómo se realiza la actividad de control</t>
  </si>
  <si>
    <t>5. Qué pasa con las observaciones y desviaciones</t>
  </si>
  <si>
    <t>6. Evidencia de la ejecución del control</t>
  </si>
  <si>
    <t>Resultados del diseño del control
Anexo Tabla No 11</t>
  </si>
  <si>
    <t>Resultado de la ejecución del control
Anexo Tabla No 12</t>
  </si>
  <si>
    <t># de columnas en la matriz de riesgo que se desplaza en el eje de la probabilidad</t>
  </si>
  <si>
    <t># de columnas en la matriz de riesgo que se desplaza en el eje de impacto</t>
  </si>
  <si>
    <t>M (Moderada)</t>
  </si>
  <si>
    <t>¿Existe un responsable asignado a la ejecución del control?</t>
  </si>
  <si>
    <t xml:space="preserve"> ¿El responsable tiene la autoridad y adecuada segregación de funciones en la ejecución del control?</t>
  </si>
  <si>
    <t xml:space="preserve"> ¿La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</si>
  <si>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</si>
  <si>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</si>
  <si>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</si>
  <si>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</si>
  <si>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Peso de la Evaluación del Diseño del Control</t>
  </si>
  <si>
    <t>Resultado de la calificación del diseño del control</t>
  </si>
  <si>
    <t>El control se ejecuta de manera consistente por parte del responsable</t>
  </si>
  <si>
    <t>Rango de calificación de la ejecución del control</t>
  </si>
  <si>
    <t>Solidez Individual de cada control</t>
  </si>
  <si>
    <t>Debe establecer acciones para fortalecer el control SI/NO</t>
  </si>
  <si>
    <t>M (moderada)</t>
  </si>
  <si>
    <t>A (alta)</t>
  </si>
  <si>
    <t>Fecha Inicio</t>
  </si>
  <si>
    <t>Fecha Final</t>
  </si>
  <si>
    <t>E (extrema)</t>
  </si>
  <si>
    <t>Tipos de Control</t>
  </si>
  <si>
    <t>Actividades de Control</t>
  </si>
  <si>
    <t>Políticos</t>
  </si>
  <si>
    <t>Personal</t>
  </si>
  <si>
    <t>PEEPP - Estudios de Economia y Politica Publica</t>
  </si>
  <si>
    <t>8. Corrupción</t>
  </si>
  <si>
    <t>Interés particular, institucional o político</t>
  </si>
  <si>
    <t>Pérdida de credibilidad y confianza en la Contraloría de Bogotá D.C.
Afectación al control político, a la Administración Distrital y a la ciudadanía.</t>
  </si>
  <si>
    <t>Políticas claras aplicadas</t>
  </si>
  <si>
    <t>Seguimiento permanente, Actividades de Control</t>
  </si>
  <si>
    <t>Asignado</t>
  </si>
  <si>
    <t>Adecuado</t>
  </si>
  <si>
    <t>Oportuna</t>
  </si>
  <si>
    <t>Prevenir</t>
  </si>
  <si>
    <t>Confiable</t>
  </si>
  <si>
    <t>Se investigan y resuelven oportunamente</t>
  </si>
  <si>
    <t>Completa</t>
  </si>
  <si>
    <t>Siempre se ejecuta</t>
  </si>
  <si>
    <t>Directamente</t>
  </si>
  <si>
    <t>Evitar</t>
  </si>
  <si>
    <t>Realizar seguimiento permanente a la elaboración de los informes obligatorios, estudios estructurales y pronunciamientos; orientar y apoyar para la detección de posibles desviaciones o sesgos en el análisis de la información y sus contenidos.</t>
  </si>
  <si>
    <t>(Cantidad de reuniones de seguimiento realizadas a los productos programados en el PAE/Reuniones d eseguimiento programadas a los productos planioficados en el PAE)/100</t>
  </si>
  <si>
    <t>Dirección y Subdirecciones del PEEPP</t>
  </si>
  <si>
    <t>Actas de mesa de trabajo y/o Planillas de seguimiento</t>
  </si>
  <si>
    <t>PRFJC - Responsabilidad Fiscal y Jurisdicción Coactiva</t>
  </si>
  <si>
    <t>PRFJC -02
Posibilidad de tomar decisiones acomodadas  hacia un beneficio particular.</t>
  </si>
  <si>
    <t>Situaciones subjetivas del funcionario que le permitan incumplir los marcos legales y éticos junto a la corrupción externa que puede obstaculizar la transparencia de los proceso.</t>
  </si>
  <si>
    <t>1. Afectación de credibilidad y confianza institucional
2. Sanciones disciplinarias               
3. Sanciones penales.</t>
  </si>
  <si>
    <t>Normas claras y aplicadas</t>
  </si>
  <si>
    <t>Capacitaciones a los funcionarios y contratistas sobre los principios y valores contemplados en el código de integridad.</t>
  </si>
  <si>
    <t>No disminuye</t>
  </si>
  <si>
    <t>Sensibilizar y socializar los principios, valores y etica del sector público, así como el acatamiento de las normas y jurisprudencia que regulan los PRF.</t>
  </si>
  <si>
    <r>
      <rPr>
        <b/>
        <sz val="10"/>
        <rFont val="Arial"/>
        <family val="2"/>
      </rPr>
      <t>Eficacia</t>
    </r>
    <r>
      <rPr>
        <sz val="10"/>
        <rFont val="Arial"/>
        <family val="2"/>
      </rPr>
      <t xml:space="preserve">
 Nº de jornadas de sensibilización en aplicación de principios, valores, ética, marco normativo relacionado con PRF /  Nº de jornadas programadas (2)
</t>
    </r>
    <r>
      <rPr>
        <b/>
        <sz val="10"/>
        <rFont val="Arial"/>
        <family val="2"/>
      </rPr>
      <t xml:space="preserve">
</t>
    </r>
  </si>
  <si>
    <t>DRFJC</t>
  </si>
  <si>
    <t>Actas de 
Reunión y Lista de Asistencia</t>
  </si>
  <si>
    <t>Tecnólogicos</t>
  </si>
  <si>
    <t>PGTI  - Gestión de Tecnologias de la Información</t>
  </si>
  <si>
    <t>PGTI-02
Extracción o alteración no autorizada con fines de beneficio personal o hacia un particular, de información de las bases de datos de los sistemas de información que custodia la Dirección de TIC.</t>
  </si>
  <si>
    <t xml:space="preserve">Extralimitación de funciones o privilegios de acceso a la información.
</t>
  </si>
  <si>
    <t>Pérdida de  imagen y credibilidad institucional.
Sometimiento a recursos legales por sanciones o demandas legales.
Daño al erario público.</t>
  </si>
  <si>
    <t>Procedimientos formales aplicados</t>
  </si>
  <si>
    <t>Aplicación del procedimiento de control de acceso.</t>
  </si>
  <si>
    <t>Reducir</t>
  </si>
  <si>
    <t xml:space="preserve">Revisar, controlar la asignación de uso de derechos sobre gestión de usuarios y privilegios de acceso. </t>
  </si>
  <si>
    <t xml:space="preserve">EFICACIA:
No. de informes trimestrales de gestión de seguridad de acceso a usuarios elaborados /  No. de informes  de gestión de seguridad de acceso a usuario programados (4)
EFECTIVIDAD:
No. de incidentes reportados e identificados como extracción o alteración de información de las bases de datos.
0 incidentes – Aceptable
1 o más incidentes – No aceptable. </t>
  </si>
  <si>
    <t>Dirección de TIC</t>
  </si>
  <si>
    <t xml:space="preserve">Informes de gestión de administración de usuarios.
Reportes de Seguridad lógica a SI </t>
  </si>
  <si>
    <t>Baja seguridad en los sistemas de acceso a las Bases de datos de los aplicativos.</t>
  </si>
  <si>
    <t>Revisar periódicamente la seguridad lógica de acceso a los sistemas SIVICOF, SIGESPRO y PREFIS.</t>
  </si>
  <si>
    <t>PGAF  - Gestión Administrativa y Financiera</t>
  </si>
  <si>
    <t>PGAF-06
Posible Manipulación de documentos precontractuales de cada uno de los proceso de contratación adelantados por la Subdirección de Contratación.</t>
  </si>
  <si>
    <t>1- Intereses particulares.</t>
  </si>
  <si>
    <t>Investigación Disciplinaria o fiscal.
Sanción.</t>
  </si>
  <si>
    <t>Revisión de documentos precontractuales de cada uno de los proceso de contratación adelantados por la Subdirección de Contratación.</t>
  </si>
  <si>
    <t>No. de procesos revisados por la Subdirección de Contratación *100 / N° de procesos de contratación radicados ante la Subdirección de Contratación.</t>
  </si>
  <si>
    <t>Subdireccion
de contratación</t>
  </si>
  <si>
    <t>Expediente
contractual y
SECOP</t>
  </si>
  <si>
    <t>PVCGF - Vigilancia y Control a la Gestión Fiscal</t>
  </si>
  <si>
    <t>PVCGF -04
Posibilidad de omitir información que permita configurar presuntos hallazgos y no dar traslado a las autoridades competentes, o impedir el impulso propio en un proceso sancionatorio.</t>
  </si>
  <si>
    <t>Intereses económicos, políticos o personales, falta de ética profesional.</t>
  </si>
  <si>
    <t>1)Pérdida de recursos públicos, por falta de objetividad en la ejecución y seguimiento del proceso auditor.
2)Incurrir en sanciones legales por no aplicación de las normas.
3)Afectación de la Imagen de la Contaloría de Bogotá.</t>
  </si>
  <si>
    <t>Monitoreo de riesgos</t>
  </si>
  <si>
    <t>Validar en comité técnico la configuración adecuada de los hallazgos y de los posibles  procesos sancionatorios. Aplicación de los procedimientos.</t>
  </si>
  <si>
    <t>Direcciones
Sectoriales y
Dirección de
Reacción
Inmediata</t>
  </si>
  <si>
    <t>Actas de comité técnico
Anexos de "Declaración de independencia y conflicto de intereses" diligenciados.</t>
  </si>
  <si>
    <t>A</t>
  </si>
  <si>
    <t>1)Verificar que los hallazgos cumplan con los atributos de configuración del hallazgo como son: criterio, condición, causa y efecto.
2)Verificar que los integrantes del equipo auditor (planta, provisional, libre nombramiento y contratistas), es decir TODOS los Directivos, Profesionales, Contratistas, etc., no estén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t>
  </si>
  <si>
    <t>N/A</t>
  </si>
  <si>
    <r>
      <rPr>
        <b/>
        <sz val="10"/>
        <rFont val="Arial"/>
        <family val="2"/>
      </rPr>
      <t>*Auditoría de Regularidad n.° 203 Fondo Financiero Distrital de Salud – FFDS:</t>
    </r>
    <r>
      <rPr>
        <sz val="10"/>
        <rFont val="Arial"/>
        <family val="2"/>
      </rPr>
      <t xml:space="preserve"> En el objetivo del acta n.° 19 comité técnico del 18-6-2020, donde se aprobó el informe final de auditoría, relaciona que a la auditoría de la referencia le fue asignado el número 204, sin embargo el número correcto es 203. 
*</t>
    </r>
    <r>
      <rPr>
        <b/>
        <sz val="10"/>
        <rFont val="Arial"/>
        <family val="2"/>
      </rPr>
      <t>Auditoría de Regularidad n.° 208 Instituto Distrital de Ciencia, Biotecnología e Innovación en Salud - IDCBIS</t>
    </r>
    <r>
      <rPr>
        <sz val="10"/>
        <rFont val="Arial"/>
        <family val="2"/>
      </rPr>
      <t xml:space="preserve">
No se evidencia formato diligenciado Declaración de Independencia y Conflicto de Intereses de la señora PAOLA ANDREA LÓPEZ RODRÍGUEZ Profesional Universitario 219 – 03, asignada a proceso auditor mediante memorando de asignación de auditoría n.° 3-2020-16566.
Los formatos  Declaración de Independencia y Conflicto de Intereses, de las siguientes personas, no cuentan con firma manuscrita, por su parte se relaciona el nombre del colaborador en letra imprenta: 1. JESÚS EDUARDO MENDEZ GARZÓN Gerente 039 – 01; 2. GICELA ARISLEYCY MOSQUERA DELGADO Profesional especializado 222-07; 3. DIDIER PAEZ ANDRADE Profesional especializado 222-07.
*</t>
    </r>
    <r>
      <rPr>
        <b/>
        <sz val="10"/>
        <rFont val="Arial"/>
        <family val="2"/>
      </rPr>
      <t>Auditoría de Regularidad n.° 209 Secretaría Distrital de Salud – SDS</t>
    </r>
    <r>
      <rPr>
        <sz val="10"/>
        <rFont val="Arial"/>
        <family val="2"/>
      </rPr>
      <t xml:space="preserve">
No se evidencia formato diligenciado Declaración de Independencia y Conflicto de Intereses de la señora NOHORA LUZ MARTINEZ REY Profesional Universitario 219 – 03, asignada a proceso auditor mediante memorando de asignación de auditoría n.° 3-2020-16565.
Los formatos Declaración de Independencia y Conflicto de Intereses, de las siguientes personas, no cuentan con firma: 1. GERLEIN ADÁN BELTRÁN DELGADO Profesional Especializado 222-07; 2. LUIS FERNADO DAZA MILLÁN  Profesional Universitario 219 – 03.
 No se evidencia memorando de asignación de auditoría de la persona CLAUDIA    ESPERANZA SILVA CORDERO - Profesional Universitario 219-01, quien tiene diligenciado formato  Declaración de Independencia y Conflicto de Intereses
*</t>
    </r>
    <r>
      <rPr>
        <b/>
        <sz val="10"/>
        <rFont val="Arial"/>
        <family val="2"/>
      </rPr>
      <t>Auditoría de Regularidad n.° 210 Subred Integrada de Servicios de Salud Norte E.S.E.:</t>
    </r>
    <r>
      <rPr>
        <sz val="10"/>
        <rFont val="Arial"/>
        <family val="2"/>
      </rPr>
      <t xml:space="preserve">
No se evidencia memorando de asignación de auditoría de las siguientes personas: 1. SULMA MILENA SUAREZ CALDAS - Profesional Universitario 219-03; 2. JULIANA STELLA PINEDA SANCHEZ - Profesional Universitario 219 – 03. Dichas personas  tienen diligenciado formato  Declaración de Independencia y Conflicto de Intereses.
*</t>
    </r>
    <r>
      <rPr>
        <b/>
        <sz val="10"/>
        <rFont val="Arial"/>
        <family val="2"/>
      </rPr>
      <t>Auditoría de Regularidad n.° 211 Subred Integrada de Servicios de Salud Centro Oriente E.S.E.:</t>
    </r>
    <r>
      <rPr>
        <sz val="10"/>
        <rFont val="Arial"/>
        <family val="2"/>
      </rPr>
      <t xml:space="preserve">
No se evidencia memorando de asignación de auditoría de la persona Johana Caterine Bayona Vargas -  Contratista, quien tiene diligenciado formato  Declaración de Independencia y Conflicto de Intereses
</t>
    </r>
  </si>
  <si>
    <r>
      <rPr>
        <b/>
        <sz val="10"/>
        <rFont val="Arial"/>
        <family val="2"/>
      </rPr>
      <t>1. Auditoría de Desempeño n.° 216 Unidad Administrativa Especial Cuerpo Oficial de Bomberos – UAECOB</t>
    </r>
    <r>
      <rPr>
        <sz val="10"/>
        <rFont val="Arial"/>
        <family val="2"/>
      </rPr>
      <t xml:space="preserve">: No se evidencia formato diligenciado Declaración de Independencia y Conflicto de Intereses del señor JAIRO ENRIQUE GARZÓN RODRIGUEZ Gerente 039-1, asignado a proceso auditor mediante memorando de asignación de auditoría n.° 3-2020-23742.
</t>
    </r>
  </si>
  <si>
    <r>
      <rPr>
        <b/>
        <sz val="10"/>
        <rFont val="Arial"/>
        <family val="2"/>
      </rPr>
      <t>*Auditoría de Regularidad n.° 223 Unidad Administrativa Especial de Servicios Públicos – UAESP:</t>
    </r>
    <r>
      <rPr>
        <sz val="10"/>
        <rFont val="Arial"/>
        <family val="2"/>
      </rPr>
      <t xml:space="preserve"> En el cuadro consolidado de hallazgos de auditoría tanto del acta de comité técnico extraordinario n.° 43 del 9-6-2020 (aprobación informe final), como en el Informe final, en los hallazgos fiscales, se relaciona el hallazgo No. 3.3.14 por valor de $1.053.650.090, sin embargo el número correcto de ese hallazgo es el 3.3.1.14.
*</t>
    </r>
    <r>
      <rPr>
        <b/>
        <sz val="10"/>
        <rFont val="Arial"/>
        <family val="2"/>
      </rPr>
      <t>Auditoría de Regularidad n.° 225 Grupo Energía de Bogotá S.A. E.S.P. GEB S.A. E.S.P.:</t>
    </r>
    <r>
      <rPr>
        <b/>
        <u/>
        <sz val="10"/>
        <rFont val="Arial"/>
        <family val="2"/>
      </rPr>
      <t xml:space="preserve"> </t>
    </r>
    <r>
      <rPr>
        <sz val="10"/>
        <rFont val="Arial"/>
        <family val="2"/>
      </rPr>
      <t xml:space="preserve">En el cuadro consolidado de hallazgos de auditoría tanto del acta de comité técnico extraordinario n.° 47 del 18-6-2020 (aprobación informe final), como en el Informe final, en los hallazgos fiscales, se relaciona el hallazgo No. 3.1.3.3.24.1 por valor de $ 7.701,45, sin embargo el número correcto de ese hallazgo es el 3.1.3.24.1
</t>
    </r>
    <r>
      <rPr>
        <b/>
        <u/>
        <sz val="10"/>
        <rFont val="Arial"/>
        <family val="2"/>
      </rPr>
      <t xml:space="preserve">
</t>
    </r>
    <r>
      <rPr>
        <b/>
        <sz val="10"/>
        <rFont val="Arial"/>
        <family val="2"/>
      </rPr>
      <t xml:space="preserve">*Auditoría de Desempeño n.° 229 Empresa de Acueducto, Alcantarillado de Bogotá, EAB - E.S.P.: </t>
    </r>
    <r>
      <rPr>
        <sz val="10"/>
        <rFont val="Arial"/>
        <family val="2"/>
      </rPr>
      <t>El formato Declaración de Independencia y Conflicto de Intereses, de la siguiente persona, no cuentan con firma: HILDEFONSO RIVERA PEÑA -  Gerente 039-01.
*</t>
    </r>
    <r>
      <rPr>
        <b/>
        <sz val="10"/>
        <rFont val="Arial"/>
        <family val="2"/>
      </rPr>
      <t>Auditoría de Desempeño n.° 230 Empresa de Telecomunicaciones de Bogotá S.A. E.S.P. -ETB:</t>
    </r>
    <r>
      <rPr>
        <sz val="10"/>
        <rFont val="Arial"/>
        <family val="2"/>
      </rPr>
      <t xml:space="preserve"> No se evidencia memorando de asignación de auditoría de las persona: ELIANA PINEDA CEPEDA -  Profesional Universitario 219-03. Dicha persona  tienen diligenciado formato  Declaración de Independencia y Conflicto de Intereses.
El formato  Declaración de Independencia y Conflicto de Intereses, de la siguiente persona, no cuentan con firma manuscrita, por su parte se relaciona el nombre del colaborador en letra imprenta: CECILIA BONILLA BRICEÑO Profesional Universitario219-03</t>
    </r>
  </si>
  <si>
    <t>SESGAR intencionalmente el análisis de la información en la eaboración de los informes obligatorios, estudios estructurales y pronunciamientos del PEEPP, para favorecer a un tercero.</t>
  </si>
  <si>
    <r>
      <t xml:space="preserve">
</t>
    </r>
    <r>
      <rPr>
        <b/>
        <sz val="10"/>
        <rFont val="Arial"/>
        <family val="2"/>
      </rPr>
      <t xml:space="preserve">Seguimiento agosto de 2020: </t>
    </r>
    <r>
      <rPr>
        <sz val="10"/>
        <rFont val="Arial"/>
        <family val="2"/>
      </rPr>
      <t xml:space="preserve"> A la fecha se han comunicado y publicado 12 productos de los 25 programados en el PAE 2020. A pesar de la emergencia por el COVID 19, los Subdirectores han realizado seguimiento mediante Acta de reunión o planilla a los productos a su cargo. En total se han efectuado 56 seguimientos cuyos soportes se mantienen en las carpetos de cada informe, estudio o pronunicaimiento, así: SEPP 29, SEEF 15,  SEAPF 27, Dirección 2. </t>
    </r>
    <r>
      <rPr>
        <b/>
        <sz val="10"/>
        <rFont val="Arial"/>
        <family val="2"/>
      </rPr>
      <t>IND. 73/73=100%</t>
    </r>
  </si>
  <si>
    <r>
      <t xml:space="preserve">Verificación agosto 31 de 2020: </t>
    </r>
    <r>
      <rPr>
        <sz val="10"/>
        <rFont val="Arial"/>
        <family val="2"/>
      </rPr>
      <t xml:space="preserve">Se revisaron los siguientes documentos:
</t>
    </r>
    <r>
      <rPr>
        <b/>
        <sz val="10"/>
        <rFont val="Arial"/>
        <family val="2"/>
      </rPr>
      <t xml:space="preserve">1. De la Dirección:
- Acta de mesa de trabajo 20 del 10 de julio de 2020, virtual. </t>
    </r>
    <r>
      <rPr>
        <sz val="10"/>
        <rFont val="Arial"/>
        <family val="2"/>
      </rPr>
      <t>Seguimiento al avance en la elaboración del Estudio Estructural Implicaciones del COVID 19 en Bogotá D.C.</t>
    </r>
    <r>
      <rPr>
        <b/>
        <sz val="10"/>
        <rFont val="Arial"/>
        <family val="2"/>
      </rPr>
      <t xml:space="preserve">
- Acta de mesa de trabajo 25 del 11 de agosto de 2020, virtual. </t>
    </r>
    <r>
      <rPr>
        <sz val="10"/>
        <rFont val="Arial"/>
        <family val="2"/>
      </rPr>
      <t>Seguimiento al avance en la elaboración del Estudio Estructural Implicaciones del COVID 19 en Bogotá D.C.</t>
    </r>
    <r>
      <rPr>
        <b/>
        <sz val="10"/>
        <rFont val="Arial"/>
        <family val="2"/>
      </rPr>
      <t xml:space="preserve">
</t>
    </r>
    <r>
      <rPr>
        <sz val="10"/>
        <rFont val="Arial"/>
        <family val="2"/>
      </rPr>
      <t xml:space="preserve">La revisión de las actas permite inferir que la dirección ha realizado mesas de trabajo de seguimiento virtuales, relacionadas  con el Estudio Estructural Implicaciones del COVID 19 en Bogotá D.C, acorde con el PAE 2020.  
Las acciones realizadas no  eliminan completamente el riesgo , tan solo se mitiga. Por lo tanto, el riesgo debe permanecer abierto para seguimiento. 
</t>
    </r>
    <r>
      <rPr>
        <b/>
        <sz val="10"/>
        <rFont val="Arial"/>
        <family val="2"/>
      </rPr>
      <t xml:space="preserve">
2. De la Subdirección de Estudios Económicos y Fiscales:
- Acta 1 del 12 de agosto de 2020, virtual. </t>
    </r>
    <r>
      <rPr>
        <sz val="10"/>
        <rFont val="Arial"/>
        <family val="2"/>
      </rPr>
      <t xml:space="preserve">Seguimiento del informe "Estado de la salud mental en el Distrito Capital. PAE 2020".
</t>
    </r>
    <r>
      <rPr>
        <b/>
        <sz val="10"/>
        <rFont val="Arial"/>
        <family val="2"/>
      </rPr>
      <t xml:space="preserve">- Acta 4 del 5 de mayo de 2020, virtual. </t>
    </r>
    <r>
      <rPr>
        <sz val="10"/>
        <rFont val="Arial"/>
        <family val="2"/>
      </rPr>
      <t xml:space="preserve">Seguimiento del informe "Presente y futuro del agua para Bogotá D.C."
</t>
    </r>
    <r>
      <rPr>
        <b/>
        <sz val="10"/>
        <rFont val="Arial"/>
        <family val="2"/>
      </rPr>
      <t xml:space="preserve">- Acta 4 del 26 de mayo de 2020, virtual. </t>
    </r>
    <r>
      <rPr>
        <sz val="10"/>
        <rFont val="Arial"/>
        <family val="2"/>
      </rPr>
      <t xml:space="preserve">Seguimiento del informe "Inversiones públicas en sismo resistencia en el D.C."
</t>
    </r>
    <r>
      <rPr>
        <b/>
        <sz val="10"/>
        <rFont val="Arial"/>
        <family val="2"/>
      </rPr>
      <t xml:space="preserve">- Acta 5 del 8 de junio de 2020, virtual. </t>
    </r>
    <r>
      <rPr>
        <sz val="10"/>
        <rFont val="Arial"/>
        <family val="2"/>
      </rPr>
      <t xml:space="preserve">Seguimiento del informe "Presente y Futuro del Agua para Bogotá D.C."
</t>
    </r>
    <r>
      <rPr>
        <b/>
        <sz val="10"/>
        <rFont val="Arial"/>
        <family val="2"/>
      </rPr>
      <t xml:space="preserve">- Acta 6 del 10 de julio de 2020, virtual. </t>
    </r>
    <r>
      <rPr>
        <sz val="10"/>
        <rFont val="Arial"/>
        <family val="2"/>
      </rPr>
      <t xml:space="preserve">Seguimiento del informe "Presente y Futuro del Agua para Bogotá D.C."
La revisión de las actas permite inferir que la subdirección ha realizado mesas de trabajo de seguimiento virtuales, relacionadas  con tres informes, acorde con el PAE 2020.  
Las acciones realizadas no  eliminan completamente el riesgo , tan solo se mitiga. Por lo tanto, el riesgo debe permanecer abierto para seguimiento. </t>
    </r>
    <r>
      <rPr>
        <b/>
        <sz val="10"/>
        <rFont val="Arial"/>
        <family val="2"/>
      </rPr>
      <t xml:space="preserve">
2. De la Subdirección de Estadísticas y Análisis Presupuestal y Financiero:
- Acta de mesa de trabajo 04 del 31 de agosto de 2020, virtual. </t>
    </r>
    <r>
      <rPr>
        <sz val="10"/>
        <rFont val="Arial"/>
        <family val="2"/>
      </rPr>
      <t xml:space="preserve">Seguimiento al informe "Ingresos gastos inversiones del Distrito Capital Segundo Trimestre 2020". 
</t>
    </r>
    <r>
      <rPr>
        <b/>
        <sz val="10"/>
        <rFont val="Arial"/>
        <family val="2"/>
      </rPr>
      <t xml:space="preserve">- Acta de mesa de trabajo 04 del 13 de agosto de 2020, virtual. </t>
    </r>
    <r>
      <rPr>
        <sz val="10"/>
        <rFont val="Arial"/>
        <family val="2"/>
      </rPr>
      <t xml:space="preserve">Seguimiento al informe "Estado de deuda pública, tesorería e inversiones financieras el Distrito Capital Segundo Trimestre 2020".
</t>
    </r>
    <r>
      <rPr>
        <b/>
        <sz val="10"/>
        <rFont val="Arial"/>
        <family val="2"/>
      </rPr>
      <t xml:space="preserve">- Acta de mesa de trabajo 3 del 11 de junio de 2020, virtual. </t>
    </r>
    <r>
      <rPr>
        <sz val="10"/>
        <rFont val="Arial"/>
        <family val="2"/>
      </rPr>
      <t xml:space="preserve">Seguimiento a las actividades del informe de ingresos, gastos e inversiones del Distrito Capital I Trimestre de 2020. 
</t>
    </r>
    <r>
      <rPr>
        <b/>
        <sz val="10"/>
        <rFont val="Arial"/>
        <family val="2"/>
      </rPr>
      <t xml:space="preserve">- Acta de mesa de trabajo 03 del 30 de julio de 2020, virtual. </t>
    </r>
    <r>
      <rPr>
        <sz val="10"/>
        <rFont val="Arial"/>
        <family val="2"/>
      </rPr>
      <t xml:space="preserve">Seguimiento al informe "Estados de Deuda Pública, Tesorería e Inversiones Financieras del Distrito Capital Segundo trimestre 2020".
</t>
    </r>
    <r>
      <rPr>
        <b/>
        <sz val="10"/>
        <rFont val="Arial"/>
        <family val="2"/>
      </rPr>
      <t xml:space="preserve">- Acta de mesa de trabajo 03 del 15 de julio de 2020, virtual. </t>
    </r>
    <r>
      <rPr>
        <sz val="10"/>
        <rFont val="Arial"/>
        <family val="2"/>
      </rPr>
      <t xml:space="preserve">Seguimiento a las actividades del informe "Cuenta General del Presupuesto y del Tesoro del Distrito Capital Vigencia 2019".
</t>
    </r>
    <r>
      <rPr>
        <b/>
        <sz val="10"/>
        <rFont val="Arial"/>
        <family val="2"/>
      </rPr>
      <t xml:space="preserve">- Acta de mesa de trabajo 02 del 29 de mayo de 2020, virtual. </t>
    </r>
    <r>
      <rPr>
        <sz val="10"/>
        <rFont val="Arial"/>
        <family val="2"/>
      </rPr>
      <t xml:space="preserve">Seguimiento a las actividades del informe de ingresos, gastos e inversiones del Distrito Capital I trimestre de 2020. 
</t>
    </r>
    <r>
      <rPr>
        <b/>
        <sz val="10"/>
        <rFont val="Arial"/>
        <family val="2"/>
      </rPr>
      <t xml:space="preserve">- Acta de mesa de trabajo 02 del 8 de julio de 2020, virtual. </t>
    </r>
    <r>
      <rPr>
        <sz val="10"/>
        <rFont val="Arial"/>
        <family val="2"/>
      </rPr>
      <t xml:space="preserve">Seguimiento a las actividades del informe Cuenta General del Presupuesto y del Tesoro del Distrito Capital Vigencia 2019.
</t>
    </r>
    <r>
      <rPr>
        <b/>
        <sz val="10"/>
        <rFont val="Arial"/>
        <family val="2"/>
      </rPr>
      <t xml:space="preserve">- Acta  de mesa de trabajo 04 del 11 de junio de 2020, virtual. </t>
    </r>
    <r>
      <rPr>
        <sz val="10"/>
        <rFont val="Arial"/>
        <family val="2"/>
      </rPr>
      <t xml:space="preserve">Concertación  "Dictamen a los estados financieros consolidados del sector público distrital, gobierno y Bogotá, D.C.
</t>
    </r>
    <r>
      <rPr>
        <b/>
        <sz val="10"/>
        <rFont val="Arial"/>
        <family val="2"/>
      </rPr>
      <t xml:space="preserve">- Acta de mesa de trabajo 03 del 15 de mayo de 2020, virtual. </t>
    </r>
    <r>
      <rPr>
        <sz val="10"/>
        <rFont val="Arial"/>
        <family val="2"/>
      </rPr>
      <t xml:space="preserve">Seguimiento actividades cronograma de actividades del "Dictamen a los Estados Financieros Consolidados del Sector Público Distrital, Gobierno y Bogotá, D.C."
</t>
    </r>
    <r>
      <rPr>
        <b/>
        <sz val="10"/>
        <rFont val="Arial"/>
        <family val="2"/>
      </rPr>
      <t xml:space="preserve">- Planilla de seguimiento del 15 de mayo de 2020. </t>
    </r>
    <r>
      <rPr>
        <sz val="10"/>
        <rFont val="Arial"/>
        <family val="2"/>
      </rPr>
      <t xml:space="preserve">Informe "Deuda Pública, Estado de Tesorería e Inversiones Financieras del Distrito Capital-Vigencia 2019-"
La revisión de las actas permite inferir que la subdirección ha realizado mesas de trabajo de seguimiento virtuales, relacionadas  con seis informes, acorde con el PAE 2020.  
Igualmente, se evidencia el seguimiento efectuado por la subdirección a los productos entregados en relación con el informe "Deuda Pública, Estado de Tesorería e Inversiones Financieras del Distrito Capital-Vigencia 2019-".
En conclusión, a pesar de que no se pudo verificar la totalidad de los soportes, entendible por la situación actual que vive el país,  se puede concluir que con las acciones realizadas no se elimina completamente el riesgo detectado, tan solo se mitiga. Por lo tanto,  el riesgo debe permanecer abierto para seguimiento. 
</t>
    </r>
    <r>
      <rPr>
        <b/>
        <sz val="10"/>
        <rFont val="Arial"/>
        <family val="2"/>
      </rPr>
      <t xml:space="preserve">3. De la Subdirección de Evaluación de Política Pública
- Planilla de seguimiento del 28 de mayo de 2020. </t>
    </r>
    <r>
      <rPr>
        <sz val="10"/>
        <rFont val="Arial"/>
        <family val="2"/>
      </rPr>
      <t xml:space="preserve">Informe "Estudio estructural evolución de las políticas públicas sectoriales en el D.C."
</t>
    </r>
    <r>
      <rPr>
        <b/>
        <sz val="10"/>
        <rFont val="Arial"/>
        <family val="2"/>
      </rPr>
      <t xml:space="preserve">- Planilla de seguimiento del 25 de junio de 2020. </t>
    </r>
    <r>
      <rPr>
        <sz val="10"/>
        <rFont val="Arial"/>
        <family val="2"/>
      </rPr>
      <t xml:space="preserve">Informe "Evaluación e los resultados e la gestión fiscal y del Plan de Desarrollo - INGED".
</t>
    </r>
    <r>
      <rPr>
        <b/>
        <sz val="10"/>
        <rFont val="Arial"/>
        <family val="2"/>
      </rPr>
      <t xml:space="preserve">- Planilla de seguimiento del 25 de junio de 2020. </t>
    </r>
    <r>
      <rPr>
        <sz val="10"/>
        <rFont val="Arial"/>
        <family val="2"/>
      </rPr>
      <t xml:space="preserve">Informe "Estudio estructural evolución de las políticas públicas sectoriales en el D.C."
</t>
    </r>
    <r>
      <rPr>
        <b/>
        <sz val="10"/>
        <rFont val="Arial"/>
        <family val="2"/>
      </rPr>
      <t xml:space="preserve">- Planilla de seguimiento del 28 de mayo de 2020. </t>
    </r>
    <r>
      <rPr>
        <sz val="10"/>
        <rFont val="Arial"/>
        <family val="2"/>
      </rPr>
      <t xml:space="preserve">Informe "Balance social de las políticas públicas".
</t>
    </r>
    <r>
      <rPr>
        <b/>
        <sz val="10"/>
        <rFont val="Arial"/>
        <family val="2"/>
      </rPr>
      <t xml:space="preserve">- Planilla de seguimiento del 27 de agosto de 2020. </t>
    </r>
    <r>
      <rPr>
        <sz val="10"/>
        <rFont val="Arial"/>
        <family val="2"/>
      </rPr>
      <t xml:space="preserve">Informe "Balance social de las políticas públicas". (Sin firma)
</t>
    </r>
    <r>
      <rPr>
        <b/>
        <sz val="10"/>
        <rFont val="Arial"/>
        <family val="2"/>
      </rPr>
      <t xml:space="preserve">- Acta de mesa de trabajo  2 del 26 de mayo de 2020, virtual. </t>
    </r>
    <r>
      <rPr>
        <sz val="10"/>
        <rFont val="Arial"/>
        <family val="2"/>
      </rPr>
      <t xml:space="preserve">Informe de avance del subdirector del producto obligatorio "Evaluación de las políticas públicas sectoriales en el D.C." (Con firmas parciales)
</t>
    </r>
    <r>
      <rPr>
        <b/>
        <sz val="10"/>
        <rFont val="Arial"/>
        <family val="2"/>
      </rPr>
      <t xml:space="preserve">- Acta de mesa de trabajo  2 del 26 de mayo de 2020, virtual. </t>
    </r>
    <r>
      <rPr>
        <sz val="10"/>
        <rFont val="Arial"/>
        <family val="2"/>
      </rPr>
      <t xml:space="preserve">Informe de seguimiento al subdirector del producto obligatorio INGED y pronunciamiento por parte de los profesionales responsables. (Con firmas parciales)
</t>
    </r>
    <r>
      <rPr>
        <b/>
        <sz val="10"/>
        <rFont val="Arial"/>
        <family val="2"/>
      </rPr>
      <t xml:space="preserve">- Acta de mesa de trabajo  2 del 27 de mayo de 2020, virtual. </t>
    </r>
    <r>
      <rPr>
        <sz val="10"/>
        <rFont val="Arial"/>
        <family val="2"/>
      </rPr>
      <t xml:space="preserve">Informe de avance al subdirector del producto obligatorio de balance social. (Con firmas parciales).
</t>
    </r>
    <r>
      <rPr>
        <b/>
        <sz val="10"/>
        <rFont val="Arial"/>
        <family val="2"/>
      </rPr>
      <t xml:space="preserve">- Acta del 21 de julio de 2020, virtual. </t>
    </r>
    <r>
      <rPr>
        <sz val="10"/>
        <rFont val="Arial"/>
        <family val="2"/>
      </rPr>
      <t xml:space="preserve">Presentación del equipo de la unidad de Dirección de Estudios de Economía y Política Pública. (Con firmas parciales)
</t>
    </r>
    <r>
      <rPr>
        <b/>
        <sz val="10"/>
        <rFont val="Arial"/>
        <family val="2"/>
      </rPr>
      <t xml:space="preserve">Acta 12 del 15 de julio de 2020, virtual. </t>
    </r>
    <r>
      <rPr>
        <sz val="10"/>
        <rFont val="Arial"/>
        <family val="2"/>
      </rPr>
      <t xml:space="preserve">Actualización de los planes de acción de las políticas públicas sectoriales con los funcionarios de la Secretaría Distrital de Planeación. (Con firmas parciales)
</t>
    </r>
    <r>
      <rPr>
        <b/>
        <sz val="10"/>
        <rFont val="Arial"/>
        <family val="2"/>
      </rPr>
      <t xml:space="preserve">- Acta 17 del 6 de julio de 2020, virtual. </t>
    </r>
    <r>
      <rPr>
        <sz val="10"/>
        <rFont val="Arial"/>
        <family val="2"/>
      </rPr>
      <t xml:space="preserve">Mesa de seguimiento de las politicas públicas y productos obligatorios por parte de la Dirección. (Sin firmas)
</t>
    </r>
    <r>
      <rPr>
        <b/>
        <sz val="10"/>
        <rFont val="Arial"/>
        <family val="2"/>
      </rPr>
      <t xml:space="preserve">- Acta de visita de control fiscal 001 del 3 de agosto de 2020, virtual. </t>
    </r>
    <r>
      <rPr>
        <sz val="10"/>
        <rFont val="Arial"/>
        <family val="2"/>
      </rPr>
      <t xml:space="preserve">Informe estructural evolución de las políticas públicas sectoriales en el D.C., período 2016-2019.
</t>
    </r>
    <r>
      <rPr>
        <b/>
        <sz val="10"/>
        <rFont val="Arial"/>
        <family val="2"/>
      </rPr>
      <t xml:space="preserve">
</t>
    </r>
    <r>
      <rPr>
        <sz val="10"/>
        <rFont val="Arial"/>
        <family val="2"/>
      </rPr>
      <t xml:space="preserve"> La revisión de las actas permite inferir que la subdirección ha realizado mesas de trabajo de seguimiento virtuales, relacionadas  con tres informes, acorde con el PAE 2020.  
Las acciones realizadas no  eliminan completamente el riesgo, tan solo se mitiga. Por lo tanto, el riesgo debe permanecer abierto para seguimiento. </t>
    </r>
  </si>
  <si>
    <t xml:space="preserve">1- Los documentos entregados no muestran con claridad  la orientación y el apoyo que debían dar la dirección y las subdirecciones a los funcionarios para la detección de posibles desviaciones o sesgos en el análisis de la información y de los contenidos de dichos informes, estudios y pronunciamientos, acción de suma importancia, en la medida que se encuentra directamente relacionada con el riesgo.
2- En la información suministrada por la Subdirección de Estadísticas y Análisis Presupuestal y Financiero, mediante correo electrónico, no se suministraron en archivo magnético los soportes que den cuenta general del presupuesto y del tesoro del distrito capital 2019 (Acta 1) y de ingresos, gastos e inversiones del Distrito Capital primer trimestre 2020 (Acta 1), por cuanto dichos soportes "reposan en la carpeta del Producto del Archivo de la Subdirección SEAPF, que se encuentra en Condominio, Piso 5.
3- Algunas de las actas  entregadas por la Subdirección de Evaluación de Política Pública no contaban con la totalidad de las firmas  y en otros casos no estaban firmados. Por lo que se recomienda que una vez se retorne a la presencialidad en las oficinas de la Contraloría de Bogotá, se subsane esta inconsistencia. </t>
  </si>
  <si>
    <r>
      <rPr>
        <b/>
        <sz val="10"/>
        <rFont val="Arial"/>
        <family val="2"/>
      </rPr>
      <t>Seguimiento agosto de 2020:</t>
    </r>
    <r>
      <rPr>
        <sz val="10"/>
        <rFont val="Arial"/>
        <family val="2"/>
      </rPr>
      <t xml:space="preserve"> el día 19 de agosto de 2020, se realizó de manera virtual, por la plataforma Teams, la jornada de sensibilización en aplicación de principios, valores, ética, marco normativo relacionado con PRF, con énfasis en las “POLÍTICAS DE PREVENCIÓN DEL DAÑO ANTIJURÍDICO Y DEFENSA DE LOS INTERESES LITIGIOSOS DE LA ENTIDAD” dirigida a los funcionarios de la Dirección de Responsabilidad Fiscal y de la Subdirección del Proceso de Responsabilidad Fiscal los funcionarios y contratistas.</t>
    </r>
    <r>
      <rPr>
        <b/>
        <sz val="10"/>
        <rFont val="Arial"/>
        <family val="2"/>
      </rPr>
      <t xml:space="preserve">
</t>
    </r>
    <r>
      <rPr>
        <sz val="10"/>
        <rFont val="Arial"/>
        <family val="2"/>
      </rPr>
      <t xml:space="preserve">
</t>
    </r>
    <r>
      <rPr>
        <b/>
        <sz val="10"/>
        <rFont val="Arial"/>
        <family val="2"/>
      </rPr>
      <t/>
    </r>
  </si>
  <si>
    <r>
      <rPr>
        <b/>
        <sz val="10"/>
        <rFont val="Arial"/>
        <family val="2"/>
      </rPr>
      <t xml:space="preserve">Seguimiento agosto de 2020: </t>
    </r>
    <r>
      <rPr>
        <sz val="10"/>
        <rFont val="Arial"/>
        <family val="2"/>
      </rPr>
      <t>Se revisaron los 211 contratos celebrados por la Entidad (203 contratos y 8 ordenes de compra) en el segundo cuatrimestre.
De igual manera en correo electronico el día 29 de julio de 2020, se hacen observaciones a los estudios previos correspondiente a la contratación de purificadores de agua.</t>
    </r>
  </si>
  <si>
    <r>
      <rPr>
        <b/>
        <sz val="10"/>
        <rFont val="Arial"/>
        <family val="2"/>
      </rPr>
      <t xml:space="preserve">Seguimiento agosto de 2020:
Gestión de acceso a usuarios:
</t>
    </r>
    <r>
      <rPr>
        <sz val="10"/>
        <rFont val="Arial"/>
        <family val="2"/>
      </rPr>
      <t>Se elaboraron los informes correspondientes al segundo trimestre del año sobre la seguridad lógica de los sistemas de información SIGESPRO, SIVICOF y PREFIS. Durante este periodo no se registraron accesos no autorizados.
Igualmente, se ha dado cumplimiento al Procedimiento de Control de Acceso a Usuarios, para la administración de cuentas de usuarios asignados a funcionarios,  contratistas y terceras partes, para el acceso a la red, correo electrónico y los sistemas de información de manera segura de la Contraloría de Bogotá, D.C.</t>
    </r>
    <r>
      <rPr>
        <b/>
        <sz val="10"/>
        <rFont val="Arial"/>
        <family val="2"/>
      </rPr>
      <t xml:space="preserve">
Incidentes de seguridad: </t>
    </r>
    <r>
      <rPr>
        <sz val="10"/>
        <rFont val="Arial"/>
        <family val="2"/>
      </rPr>
      <t>No se han reportado incidentes de seguridad relacionados con la extracción o alteración de información de bases de datos.</t>
    </r>
    <r>
      <rPr>
        <b/>
        <sz val="10"/>
        <rFont val="Arial"/>
        <family val="2"/>
      </rPr>
      <t xml:space="preserve">
</t>
    </r>
  </si>
  <si>
    <t xml:space="preserve"> El seguimiento presentado denota que  las acciones desarrolladas y  controles establecidos por el proceso  han permitido mantener el riesgo controlado</t>
  </si>
  <si>
    <t>El proceso no reporto el nivel de avance del indicador.</t>
  </si>
  <si>
    <t xml:space="preserve">En cuanto a los Incidentes de seguridad se pudo evidenciar en el reporte de la mesa de servcio, que durante el periodo evaluado no se recibieron a través de este medio nungún evento catalogado como incidente de seguridad.
</t>
  </si>
  <si>
    <r>
      <rPr>
        <b/>
        <sz val="10"/>
        <rFont val="Arial"/>
        <family val="2"/>
      </rPr>
      <t xml:space="preserve">Seguimiento agosto de 2020: </t>
    </r>
    <r>
      <rPr>
        <sz val="10"/>
        <rFont val="Arial"/>
        <family val="2"/>
      </rPr>
      <t xml:space="preserve">
1) Hallazgos que cumplen con los atributos: 98 Adtivos, 84 disciplinarios, 15 penales 23 fiscales $ 9.115.640.592
*SCRD 8 administarivos 7 discipliarios 1 penal y 1 fiscal $6.590.107.178.
*IDRD 36 Adtivo 33 disciplinarios 2 penales 5 Fiscales $2.197.184.941,64.
*IDARTES 39 Adtvos 30 disciplinarios 9 penales 14 fiscales $309.103.513,97.
*Visita fiscal IDRD 2 Adtvos 2 disciplinarios 1 penal.
*Canal Capital 13 adtivos, 12 disciplinarios 2 penales 3 fiscales $19.244.958.
2) Total Declaraciones Independencia = 84:
SDCRD = 10
IDRD   = 19
IDARTES = 14
VISITA FISCAL IDRD = 5
CANAL CAPITAL = 12
FUGA = 12
IDPC = 12
</t>
    </r>
  </si>
  <si>
    <r>
      <rPr>
        <b/>
        <sz val="10"/>
        <rFont val="Arial"/>
        <family val="2"/>
      </rPr>
      <t xml:space="preserve">Seguimiento agosto de 2020: </t>
    </r>
    <r>
      <rPr>
        <sz val="10"/>
        <rFont val="Arial"/>
        <family val="2"/>
      </rPr>
      <t xml:space="preserve">
1) Se validaron en comités técnicos  118 hallazgos administrativos, los cuales  cumplieron con los atributos. De éstos 37 presentaron presunta incidencia disciplinaria, 1 presunta penal y 2 incidencia fiscal por $56.360.782.
2) Sé cumplió por parte de los Auditores, el Nivel Directivo y los Contratistas con el diligenciamiento de la "Declaración de independencia y conflicto de  intereses", en cada auditoría prevista en el PAD. Se firmaron un total de 65, las cuales se encuentran subidas en trazabilidad.</t>
    </r>
  </si>
  <si>
    <r>
      <rPr>
        <b/>
        <sz val="10"/>
        <rFont val="Arial"/>
        <family val="2"/>
      </rPr>
      <t xml:space="preserve">Seguimiento agosto de 2020: </t>
    </r>
    <r>
      <rPr>
        <sz val="10"/>
        <rFont val="Arial"/>
        <family val="2"/>
      </rPr>
      <t xml:space="preserve">
1) Se validaron en comité técnico 107 hallazgos administrativos, de los cuales 12 tienen incidencia fiscal, 59 presunta incidencia disciplinaria y 1 presunta incidencia penal, estos cumplieron con los atributos.
2) Sé cumplió por parte de los Auditores, el Nivel Directivo y los Contratistas con el diligenciamiento de la "Declaración de independencia y conflicto de intereses", en cada auditoría prevista en el PAD. Se firmaron un total de 173, las cuales se encuentran subidas en trazabilidad. </t>
    </r>
  </si>
  <si>
    <r>
      <rPr>
        <b/>
        <sz val="10"/>
        <rFont val="Arial"/>
        <family val="2"/>
      </rPr>
      <t xml:space="preserve">Seguimiento agosto de 2020: </t>
    </r>
    <r>
      <rPr>
        <sz val="10"/>
        <rFont val="Arial"/>
        <family val="2"/>
      </rPr>
      <t xml:space="preserve">
1. A la fecha se han determinado 188 hallazgos que cumplen con los  atributos de configuración del hallazgo como son: criterio, condición, causa y efecto.
2. A la fecha se han ejecutado 31 auditorías y se encuentran en ejecución otras 20, en las cuales se cumple por parte de los auditores que ejecutan las auditorías + Nivel Directivo + Contratistas con el diligenciamiento en cada auditoría prevista en el PAD de la "Declaración de independencia y conflicto de intereses", se han firmado 445.</t>
    </r>
  </si>
  <si>
    <r>
      <rPr>
        <b/>
        <sz val="10"/>
        <rFont val="Arial"/>
        <family val="2"/>
      </rPr>
      <t xml:space="preserve">Seguimiento agosto de 2020: </t>
    </r>
    <r>
      <rPr>
        <sz val="10"/>
        <rFont val="Arial"/>
        <family val="2"/>
      </rPr>
      <t xml:space="preserve">
El DRI no ha adelantado Visitas de Control Fiscal, por tanto no ha producido Hallazgos producto de auditorias  para  revisar en Comité Técnico.</t>
    </r>
  </si>
  <si>
    <r>
      <rPr>
        <b/>
        <sz val="10"/>
        <rFont val="Arial"/>
        <family val="2"/>
      </rPr>
      <t xml:space="preserve">Seguimiento agosto de 2020: </t>
    </r>
    <r>
      <rPr>
        <sz val="10"/>
        <rFont val="Arial"/>
        <family val="2"/>
      </rPr>
      <t xml:space="preserve">
1) Se validaron en Comité Técnico 182 hallazgos de auditoría de carácter administrativo, los cuales cumplieron con los atributos; 28 con incidencia fiscal, 122 con presunta incidencia disciplinaria y dos con presunta incidenia penal.
2) Se cumplió por parte de los auditores, nivel directivo y contratistas, con el diligenciamiento de la "</t>
    </r>
    <r>
      <rPr>
        <i/>
        <sz val="10"/>
        <rFont val="Arial"/>
        <family val="2"/>
      </rPr>
      <t>Declaración de Independencia y Conflicto de Intereses</t>
    </r>
    <r>
      <rPr>
        <sz val="10"/>
        <rFont val="Arial"/>
        <family val="2"/>
      </rPr>
      <t>" en cada una de las auditorías previstas en el PAD 2020. Se firmaron un total de 179 declaraciones, las cuales se encuentran subidas en Trazabilidad.</t>
    </r>
  </si>
  <si>
    <t xml:space="preserve">
Revisar la meta planteada para esta actividad ya que en el presente seguimiento se alcanzó la meta propuesta para la vigencia 2020.</t>
  </si>
  <si>
    <t>Fecha de aprobación o modificación Agosto 2020 - Versión 2.0</t>
  </si>
  <si>
    <r>
      <rPr>
        <b/>
        <sz val="10"/>
        <color theme="1"/>
        <rFont val="Arial"/>
        <family val="2"/>
      </rPr>
      <t xml:space="preserve">Verificación agosto 31 de 2020: </t>
    </r>
    <r>
      <rPr>
        <sz val="10"/>
        <color theme="1"/>
        <rFont val="Arial"/>
        <family val="2"/>
      </rPr>
      <t xml:space="preserve">Se revisaron los siguientes documentos:
</t>
    </r>
    <r>
      <rPr>
        <b/>
        <sz val="10"/>
        <color theme="1"/>
        <rFont val="Arial"/>
        <family val="2"/>
      </rPr>
      <t xml:space="preserve">- Acta 019 del 9 de agosto de 2020, virtual. </t>
    </r>
    <r>
      <rPr>
        <sz val="10"/>
        <color theme="1"/>
        <rFont val="Arial"/>
        <family val="2"/>
      </rPr>
      <t xml:space="preserve">Jornada de sensibilización en aplicación de principios, valores, ética, marco normativo, relacionado con PRF, con énfasis en "Políticas de prevención del daño antijurídico y defensa de los intereses litigiosos de la entidad".
Revisado lo anterior, se logra establecer un cumplimiento parcial de las actividades de prevención del riesgo, toda vez que de dos capacitaciones  en el año, se ha realizado una. 
Se puede concluir, entonces, que con las acciones realizadas no se elimina completamente el riesgo detectado, tan solo se mitiga, razón por la que debe permanecer abierto. 
</t>
    </r>
  </si>
  <si>
    <r>
      <rPr>
        <b/>
        <sz val="10"/>
        <rFont val="Arial"/>
        <family val="2"/>
      </rPr>
      <t>Verificación agosto 31 de 2020:</t>
    </r>
    <r>
      <rPr>
        <sz val="10"/>
        <rFont val="Arial"/>
        <family val="2"/>
      </rPr>
      <t xml:space="preserve"> 
Respecto a la actividad de Revisión periódica de la seguridad lógica de acceso a los sistemas SIVICOF, SIGESPRO y PREFIS, y teniendo en cuenta que la periodicidad de reporte de estos informes es trimestral, se constataron los informes sobre la seguridad lógica de los sistemas de información SIGESPRO. SIVICOF y PREFIS, del periodo abril-junio de 2020, en ninguno de ellos se presentaron incidentes de seguridad.
Igualmente se evidenció que se cuentan con los siguientes controles para la asignación de uso de derechos sobre gestión de usuarios y privilegios de acceso:
Procedimiento PGTI-07 “Procedimiento de control de acceso a usuarios” que establece las actividades para la administración de cuentas de usuarios asignados a funcionarios, contratistas y terceras partes para gestionar el acceso a la red, correo electrónico y los sistemas de información de manera segura de la Contraloría de Bogotá, D.C.
Los controles sobre la gestión de usuarios y privilegios de acceso a los diferentes servicios y aplicativos disponibles en la entidad se realiza principalmente mediante  las recepciones de solicitudes a través de la mesa de servicios para: la creación o modificación de acceso a usuario de red, correo electrónico y sistemas de información; la cancelación o inactivación de usuarios por entrega del puesto de trabajo por retiro del servicio o vacancia temporal por periodo de prueba. 
Igualmente, se verificó el reporte de la mesa de servicios para el periodo mayo – agosto de los casos registrados y tramitados. En este se observó que en las columnas “categoría” y “servicio” se identifican los casos relacionados con gestión de usuarios y en la hoja “TareasGesUsu_may01_agost31_2020” se observan las tareas realizadas para cada caso.    
</t>
    </r>
  </si>
  <si>
    <t xml:space="preserve">
Aunque en el acta No.14, se indicó que los mecanismos elegidos como parte de la Estrategia de rendición de cuentas, se pueden incluir en el cronograma de las gerencias locales para ser tenido en cuenta dentro de las actividades de control social, es importante se defina cuántos de ellos se debe realizar y como se procederá a la recolección de información para la elaboración del informe resultado de los mismos. 
Teniendo en cuenta que la Ejecución de la Estrategia culmina con la rendición de cuentas  de  2020 en abril de 2021, es importante que se establezcan cuales actividades deben desarrollarse en la presente vigencia ya que ello permitirá realizar el seguimiento al avance en la implementación de la Estrategia de Rendición de cuentas.</t>
  </si>
  <si>
    <r>
      <rPr>
        <b/>
        <sz val="10"/>
        <rFont val="Arial"/>
        <family val="2"/>
      </rPr>
      <t xml:space="preserve">Verificación agosto 31 de 2020: 
</t>
    </r>
    <r>
      <rPr>
        <sz val="10"/>
        <rFont val="Arial"/>
        <family val="2"/>
      </rPr>
      <t>Fue verificado el cuadro de control referente al registro de las solicitudes de publicación en la página web de los productos generados en los procesos misionales, constatando que  en lo corrido del año se recibieron 74 solicitudes, las cuales se atendieron en oportunidad y fueron publicadas en la página web y de la intranet institucional en los enlaces correspondientes. 
Se constató  para el periodo mayo a agosto se recibieron y publicaron 58 productos misionales en la página Web de la entidad así:
Mayo: Informes de Auditoría (13), Informes Estructurales (1), pronunciamientos (2) 
Junio: Informes Obligatorios (4)
Julio: Beneficios de Control Fiscal (1), Informes de Auditoría (24), Informes Estructurales (1).
Agosto: Informes de Auditoría (10)
Según lo verificado la Dirección de TIC atendió el 100% de las solicitudes para publicación en la página web, de los productos generados en los procesos misionales.</t>
    </r>
  </si>
  <si>
    <r>
      <rPr>
        <b/>
        <sz val="10"/>
        <rFont val="Arial"/>
        <family val="2"/>
      </rPr>
      <t xml:space="preserve">Verificación agosto 31 de 2020: </t>
    </r>
    <r>
      <rPr>
        <sz val="10"/>
        <rFont val="Arial"/>
        <family val="2"/>
      </rPr>
      <t xml:space="preserve">
Conforme al formato de Control de actividades en Excel denominado “Formato para el Reporte de Actividades Ejecutadas de Participación Ciudadana”, se evidenció que respecto a las acciones de formación se desarrollaron  a 31 de agosto del presente año, se han realizado 158 acciones de formación distribuidos así Talleres 137, Cursos 12, Conversatorios 6, Conferencias 2  y Foros 1 con una participación 9.495 asistentes.
Se verificó el registro de esta información tomando como muestra  los  Cursos  y conversatorios realizados en el periodo mayo a agosto de 2020, de lo cual se observó que éstos se realizaron en las siguientes localidades: 
Cursos: Gerencia Local Barrios Unidos 6, Gerencia Local Engativá 1, Gerencia Local Kennedy 1, Gerencia Local Mártires 2 y Gerencia Local Usme 2.
Conversatorios: Gerencia Local Usaquén 4 y Gerencia Local Ciudad Bolívar 2.
Por lo anterior se tiene un avance respecto a la meta planteada del 105%.</t>
    </r>
  </si>
  <si>
    <r>
      <rPr>
        <b/>
        <sz val="10"/>
        <rFont val="Arial"/>
        <family val="2"/>
      </rPr>
      <t xml:space="preserve">Verificación agosto 31 de 2020: </t>
    </r>
    <r>
      <rPr>
        <sz val="10"/>
        <rFont val="Arial"/>
        <family val="2"/>
      </rPr>
      <t xml:space="preserve">
Se observó en el formato Control de actividades en Excel denominado “Formato para el Reporte de Actividades Ejecutadas de Participación Ciudadana” que a agosto 31 de esta vigencia se han efectuado las siguientes acciones de diálogo: Reunión Local de Control Social 82, Mesas (Ciudadanas, Interinstitucional, Temáticas, Seguimiento y otros) 38, Elección e Interacción con las Contralorías Estudiantiles 23, Socialización de los documentos de la Planeación del Proceso Auditor 15, Acompañamiento a Revisión de Contratos 11, Inspección a terreno 9, Redes Sociales Ciudadanas 9, Divulgación de Resultados de Gestión del Proceso Auditor y de los Informes, Estudios y/o Pronunciamientos 6 y Rendición de Cuentas 1. 
En total se han llevado a cabo 194 acciones de diálogo en las que  participaron 5003 personas; es decir se avanzó el  cumplimiento del 35% del total de acciones programadas.
</t>
    </r>
  </si>
  <si>
    <t>Subcomponente 4
Evaluación y Retroalimentación a la Gestión Institucional</t>
  </si>
  <si>
    <r>
      <rPr>
        <b/>
        <sz val="10"/>
        <rFont val="Arial"/>
        <family val="2"/>
      </rPr>
      <t xml:space="preserve">Verificación agosto 31 de 2020: </t>
    </r>
    <r>
      <rPr>
        <sz val="10"/>
        <rFont val="Arial"/>
        <family val="2"/>
      </rPr>
      <t xml:space="preserve">
Esta actividad corresponde al desarrollo como tal del ejercicio de rendición de la  cuenta a las partes interesadas sobre la gestión institucional y sus resultados, al respecto se evidenció que la Dirección de Participación Ciudadana y Desarrollo Local en atención a la observación consignada en la verificación del 30/04/2020 por la Oficina de Control Interno, realizó la publicación del informe de rendición de cuentas  del periodo 2016-2020 en el Link de trasparencia: http://www.contraloriabogota.gov.co/transparencia-acceso/control/informe-gestion-evaluacion-auditoria/informe-rendicion-cuentas-ciudadania/2020, por lo que la actividad 3.6. se considera cumplida.
De otra parte, se observó que  la Dirección responsable de coordinar la ejecución de esta actividad, se encuentra adelantando las acciones pertinentes para la Rendición de la Cuenta  de  la vigencia 2020, la cual según acta  No.14 de 08/06/2020, se efectuará a mas tardar en abril de 2021.
</t>
    </r>
  </si>
  <si>
    <r>
      <rPr>
        <b/>
        <sz val="10"/>
        <rFont val="Arial"/>
        <family val="2"/>
      </rPr>
      <t>Seguimiento agosto de 2020:</t>
    </r>
    <r>
      <rPr>
        <sz val="10"/>
        <rFont val="Arial"/>
        <family val="2"/>
      </rPr>
      <t xml:space="preserve"> Como complemento a lo relacionado en el seguimiento de abril, se reporta que para la Rendición de Cuentas “ALIADOS CON BOGOTÁ” realizada el jueves 27 de febrero de 2020 se implementó la metodología "diálogo participativo" de la caja de herramientas del Manual único de Rendición de Cuentas versión 2 del Departamento Administrativo de la Función Pública. En reunión del 08/06/2020 (acta N° 14), como estrategia para la Rendición de Cuentas de la vigencia 2020, se seleccionaron de la Caja de Herramientas del DAFP como mecanismo principal el "N° 2.) Panel Ciudadano", y como complementario el  "No. 11. Word Coffe" que plantean la modalidad virtual y son compatibles con el procedimiento.
En atención a la verificación con corte a abril de la Oficina de Control Interno y a la solicitud de la Dirección de Planeación realizada mediante memorando N° 3-2020-15145  de 05/06/2020 y respondida mediante memorando N° 3-2020-15292 de 9/6/2020, se reporta un 70% de avance en razón a que la actividad comprende 2 rendiciones de cuentas a realizar en la vigencia 2020, (la correspondiente al periodo 2016-2019 ya desarrollada (50%) y la correspondiente a la vigencia 2020 que está pendiente y de la cual se está realizando la gestión pertinente para su preparación, equivalente al 20% del 50% restante, para un total de ejecución de la actividad del 70%.)</t>
    </r>
  </si>
  <si>
    <r>
      <rPr>
        <b/>
        <sz val="10"/>
        <rFont val="Arial"/>
        <family val="2"/>
      </rPr>
      <t xml:space="preserve">Verificación agosto 31 de 2020: </t>
    </r>
    <r>
      <rPr>
        <sz val="10"/>
        <rFont val="Arial"/>
        <family val="2"/>
      </rPr>
      <t xml:space="preserve">
Teniendo en cuenta que esta actividad se enfoca en definir el cómo se realizará la rendición de cuentas de la entidad,  se constató que Dirección de Participación Ciudadana y Desarrollo Local acogió la sugerencia realizada por la OCI en el seguimiento anterior en el sentido de actualizar el Documento denominado "Estrategia de Rendición de Cuentas para la Contraloría de Bogotá D.C."; la nueva versión, se encuentra actualmente en revisión interna en la Dirección de Participación Ciudadana, como responsable tanto del Proceso Participación Ciudadana y Comunicación con Partes Interesadas, como de la Implementación de la Estrategia anual de Rendición de Cuentas, una vez culmine esta revisión se enviará  a la Dirección de Planeación para su revisión técnica, aprobación y publicación.
Se evidenció en el acta N° 14  del 08/06/2020, que como  parte de la Estrategia de Rendición de Cuentas a aplicar en la vigencia 2020 ,  fueron Socializados los Mecanismos de la Caja de Herramientas del DAFP No.2  "Panel Ciudadano" y como  mecanismo complementario a éste el  No. 11. "Word Coffe";  teniendo en cuenta que ellos plantean la modalidad virtual y que  son compatibles con el procedimiento. Igualmente, en esta acta se aclaró que  inicialmente se había validado aplicar el mecanismo No. 8 Encuentro Diálogo Participativo, pero sus  características no son compatibles con la situación generada por la pandemia mundial del virus COVID19. No se observó un documento  en el que se establezcan cuáles son las etapas o actividades que  deben desarrollarse en la presente vigencia, las fechas de las mismas y sus responsables.
</t>
    </r>
  </si>
  <si>
    <r>
      <rPr>
        <b/>
        <sz val="10"/>
        <rFont val="Arial"/>
        <family val="2"/>
      </rPr>
      <t xml:space="preserve">Verificación agosto 31 de 2020: </t>
    </r>
    <r>
      <rPr>
        <sz val="10"/>
        <rFont val="Arial"/>
        <family val="2"/>
      </rPr>
      <t xml:space="preserve">
El cumplimiento  de las actividades de este procedimiento se evidencia que con corte 31 de agosto de 2020, y conforme a lo registrado en el  formato de Control de actividades en Excel denominado “Formato para el Reporte de Actividades Ejecutadas de Participación Ciudadana”  se han llevado acabo:
•194 Acciones de diálogo, con una asistencia registrada de 2405 personas. 
•158 Acciones de formación, con la participación de 9495 personas
</t>
    </r>
  </si>
  <si>
    <t xml:space="preserve">Subcomponente 2
Dialogo de Doble Vía con la Ciudadanía y sus Organizaciones </t>
  </si>
  <si>
    <r>
      <rPr>
        <b/>
        <sz val="10"/>
        <color theme="1"/>
        <rFont val="Arial"/>
        <family val="2"/>
      </rPr>
      <t>Seguimiento agosto de 2020:</t>
    </r>
    <r>
      <rPr>
        <sz val="10"/>
        <color theme="1"/>
        <rFont val="Arial"/>
        <family val="2"/>
      </rPr>
      <t xml:space="preserve"> La Dirección de TIC a la fecha ha atendido oportunamente las solicitudes de publicación en la página web, de los productos generados en los procesos misionales, como medio para que la ciudadanía como destinatario de la gestión fiscal conozca los resultados de la Entidad.
Se han recibido un total de 74 solicitudes de las diferentes Direcciones Sectoriales, las cuales han sido publicadas en su totalidad en los link correspondientes de la página web y de la intranet institucional.
</t>
    </r>
    <r>
      <rPr>
        <sz val="10"/>
        <color rgb="FFFF0000"/>
        <rFont val="Arial"/>
        <family val="2"/>
      </rPr>
      <t xml:space="preserve">
</t>
    </r>
    <r>
      <rPr>
        <sz val="10"/>
        <color theme="1"/>
        <rFont val="Arial"/>
        <family val="2"/>
      </rPr>
      <t xml:space="preserve">El porcentaje de avance de esta actividad corresponde al 100%.
</t>
    </r>
    <r>
      <rPr>
        <b/>
        <sz val="10"/>
        <color theme="1"/>
        <rFont val="Arial"/>
        <family val="2"/>
      </rPr>
      <t xml:space="preserve">
</t>
    </r>
    <r>
      <rPr>
        <sz val="10"/>
        <color theme="1"/>
        <rFont val="Arial"/>
        <family val="2"/>
      </rPr>
      <t xml:space="preserve">
</t>
    </r>
  </si>
  <si>
    <r>
      <t xml:space="preserve">Verificación agosto 31 de 2020: 
</t>
    </r>
    <r>
      <rPr>
        <sz val="10"/>
        <rFont val="Arial"/>
        <family val="2"/>
      </rPr>
      <t xml:space="preserve">De acuerdo con lo evidenciado, la actividad se cumplió en la verificación realizada por la Oficina de Control Interno al 30/04/2020, la cual fue comunicada mediante Memorando Radicado No. 3-2020-13294 del 20/05/2020. 
Aunque en la presente verificación, se da cuenta que además de los 26 servidores públicos de la Dirección de Participación Ciudadana y Desarrollo Local, también participaron del Seminario “Mecanismos de Control Social y Participación Ciudadana”, 70 servidores públicos más, de la Dirección de Participación Ciudadana y Desarrollo Local, dado que la actividad se realizó a través de la plataforma Teams, según el registro observado que relaciona la totalidad de los participantes en dicho Seminario que se realizó el 24/04/2020.     
  </t>
    </r>
    <r>
      <rPr>
        <b/>
        <sz val="10"/>
        <rFont val="Arial"/>
        <family val="2"/>
      </rPr>
      <t xml:space="preserve">
</t>
    </r>
    <r>
      <rPr>
        <sz val="10"/>
        <color rgb="FFFF0000"/>
        <rFont val="Arial"/>
        <family val="2"/>
      </rPr>
      <t xml:space="preserve">
</t>
    </r>
  </si>
  <si>
    <r>
      <t xml:space="preserve">Verificación agosto 31 de 2020: 
</t>
    </r>
    <r>
      <rPr>
        <sz val="10"/>
        <rFont val="Arial"/>
        <family val="2"/>
      </rPr>
      <t xml:space="preserve">Para el desarrollo de esta actividad, se evidenció que a 30/04/2020 se habían registrado avances con respecto a:
1. "Curso vocación de servicio, valores, empatía y atención al usuario", realizado el 21/02/2020 con una intensidad de 8 horas y el cual contó con una participación de 25 servidores públicos del nivel Técnico de acuerdo con el registro de asistencia a capacitación. 
2.   "Seminario de servicio y atención al usuario" que se impartió de manera virtual durante 8 horas el 02/04/2020, con una intensidad de 8 horas y el cual contó con la participación de 43 servidores públicos de la Entidad de los niveles Directivo (Gerente), Asesor, Profesional y Técnico, de acuerdo al archivo en Excel que relaciona los participantes en la actividad y a los certificados de asistencia que fueron expedidos.
En la presente verificación, fue constatada la continuidad en la misma a través de eventos consistentes en:
3. "Curso Atención al Cliente, Curso Atención Incluyente Contraloría de Bogotá D.C.", realizado el 28/02/2020 con una intensidad de 8 horas y el cual contó con una participación de 15 servidores públicos del Nivel Técnico  y Profesional de la Entidad, de acuerdo con las certificaciones de asistencia a la capacitación que fueron expedidos y observados. 
4. "Curso Atención Incluyente Contraloría de Bogotá D.C.", realizado el 29/05/2020 de manera virtual  con una intensidad de 2 horas y el cual contó con una participación de 22 servidores públicos del Nivel Directivo y Profesional de la Entidad, de acuerdo  al archivo en Excel que relaciona los participantes en la actividad de capacitación.
Teniendo en cuenta, que el total de la planta de personal al 31/08/2020 estaba conformada por 1030 servidores públicos, el avances de esta actividad se sitúa en el 95%, dado que para el desarrollo de la misma se planificó capacitar al 10% de dicha planta de personal es decir 103 funcionarios y se han capacitado en el fortalecimiento de la competencia de servicio al cliente 98 servidores públicos de diferentes niveles jerárquicos de la Entidad.     
</t>
    </r>
  </si>
  <si>
    <t>Dado que la Dirección de de Participación Ciudadana y Desarrollo Local,  no consideró necesario la inclusión en el Plan de Mejoramiento de las acciones de Mejora propuestas como resultado de la revisión y análisis al informe de medición de percepción del cliente vigencia 2019, es importante que al interior del proceso se realice el seguimiento y medición a estas acciones,  de forma que realmente contribuyan a la mejora de la Entidad.</t>
  </si>
  <si>
    <r>
      <rPr>
        <b/>
        <sz val="10"/>
        <color theme="1"/>
        <rFont val="Arial"/>
        <family val="2"/>
      </rPr>
      <t xml:space="preserve">Seguimiento agosto de 2020: </t>
    </r>
    <r>
      <rPr>
        <sz val="10"/>
        <color theme="1"/>
        <rFont val="Arial"/>
        <family val="2"/>
      </rPr>
      <t xml:space="preserve"> La Dirección de TIC ha atendido oportunamente las solicitudes de publicación de la información correspondiente al link de "Transparencia y acceso a la información" en la página web institucional, por parte de las diferentes dependencias responsables de su emisión, con el fin que pueda ser conocida por cualquier ciudadano, usuario o interesado, dado su carácter de información pública
</t>
    </r>
    <r>
      <rPr>
        <b/>
        <sz val="10"/>
        <color theme="1"/>
        <rFont val="Arial"/>
        <family val="2"/>
      </rPr>
      <t xml:space="preserve">
</t>
    </r>
    <r>
      <rPr>
        <sz val="10"/>
        <color theme="1"/>
        <rFont val="Arial"/>
        <family val="2"/>
      </rPr>
      <t xml:space="preserve">A la fecha se han recibido un total de 94 solicitudes de actualización de información en el link de "Transparencia y acceso a la información" de la página web, emanadas de las diferentes dependencias, las cuales han sido tramitadas y actualizadas en su totalidad. </t>
    </r>
    <r>
      <rPr>
        <b/>
        <sz val="10"/>
        <color theme="1"/>
        <rFont val="Arial"/>
        <family val="2"/>
      </rPr>
      <t xml:space="preserve">
</t>
    </r>
    <r>
      <rPr>
        <sz val="10"/>
        <color theme="1"/>
        <rFont val="Arial"/>
        <family val="2"/>
      </rPr>
      <t xml:space="preserve">El porcentaje de avance de esta actividad corresponde al 100%.
</t>
    </r>
    <r>
      <rPr>
        <b/>
        <sz val="10"/>
        <color theme="1"/>
        <rFont val="Arial"/>
        <family val="2"/>
      </rPr>
      <t xml:space="preserve">
</t>
    </r>
  </si>
  <si>
    <r>
      <rPr>
        <b/>
        <sz val="10"/>
        <color theme="1"/>
        <rFont val="Arial"/>
        <family val="2"/>
      </rPr>
      <t xml:space="preserve">Seguimiento agosto de 2020:  </t>
    </r>
    <r>
      <rPr>
        <sz val="10"/>
        <color theme="1"/>
        <rFont val="Arial"/>
        <family val="2"/>
      </rPr>
      <t>En el mes de junio se realizó la publicación del primer conjunto de datos abiertos de la vigencia 2020 en el portal www.datosabiertos.bogota.gov.co. El conjunto publicado corresponde a</t>
    </r>
    <r>
      <rPr>
        <i/>
        <sz val="10"/>
        <color theme="1"/>
        <rFont val="Arial"/>
        <family val="2"/>
      </rPr>
      <t xml:space="preserve"> " Relación DPC de enero a mayo 2020 ", </t>
    </r>
    <r>
      <rPr>
        <sz val="10"/>
        <color theme="1"/>
        <rFont val="Arial"/>
        <family val="2"/>
      </rPr>
      <t xml:space="preserve">el cual fue definido conjuntamente con la Dirección de Apoyo al Despacho - Centro de Atención al Ciudadano.
La actividad se esta ejecutando de acuerdo a lo programado y el porcentaje de avance a la fecha corresponde al 50%
</t>
    </r>
    <r>
      <rPr>
        <b/>
        <sz val="10"/>
        <color theme="1"/>
        <rFont val="Arial"/>
        <family val="2"/>
      </rPr>
      <t/>
    </r>
  </si>
  <si>
    <r>
      <rPr>
        <b/>
        <sz val="10"/>
        <color theme="1"/>
        <rFont val="Arial"/>
        <family val="2"/>
      </rPr>
      <t xml:space="preserve">Seguimiento agosto de 2020: 
</t>
    </r>
    <r>
      <rPr>
        <sz val="10"/>
        <color theme="1"/>
        <rFont val="Arial"/>
        <family val="2"/>
      </rPr>
      <t xml:space="preserve">Durante los meses de mayo a agosto se realizaron cuatro sesiones de trabajo como parte de la asesoría recibida por el Instituto Nacional para Ciegos INCI, sobre la implementación de factores de accesibilidad visual en el portal web institucional. 
En estas sesiones se profundizó en los conceptos, la normatividad, la identificación de los problemas comunes en accesibilidad visual y las herramientas que pueden ser implementadas para mejorar la  accesibilidad visual de esta población. Lo anterior, con el fin de aumentar el grado de utilización que las personas con discapacidad visual, hacen del sitio web y los servicios ofrecidos por la Entidad
Igualmente, se inició la gestión para lograr asesoría en factores de accesibilidad con el Instituto Nacional para Sordos INSOR.
El porcentaje de avance de esta actividad corresponde al 50%.
</t>
    </r>
  </si>
  <si>
    <t xml:space="preserve">Fortalecer el seguimiento incluyendo los resultados que se realice a esta  actividad, dado que a pesar que en la 2. Fase de Definición de la Materialidad: los productos esperados eran:
i. Contenidos temáticos definidos para el reporte de la vigencia 2019. 
ii. La definición de la materialidad a partir de las preguntas relacionadas en el cuadro No.1.
iii. Ajustar la Matriz Reporte de Sostenibilidad, vigencia 2019, documento en Excel; lo anterior, teniendo en cuenta que en el seguimiento no se hace alusión a ello; además, en dicho seguimiento para esta fase se hace referencia a los Procesos Misionales, cuando  en el Cronograma de actividades – Plan de Trabajo, no estan contemplados estos procesos como responsables de su realización.
</t>
  </si>
  <si>
    <r>
      <rPr>
        <b/>
        <sz val="10"/>
        <rFont val="Arial"/>
        <family val="2"/>
      </rPr>
      <t xml:space="preserve">Verificación agosto 31 de 2020: 
</t>
    </r>
    <r>
      <rPr>
        <sz val="10"/>
        <rFont val="Arial"/>
        <family val="2"/>
      </rPr>
      <t xml:space="preserve">La realización de la adaptación de la Metodología GRI para los procesos misionales de la Entidad, se encontró incluida en el cronograma de actividades Pacto Global 2020, evidenciándose que para la misma fueron definidas 6 actividades; a la fecha de la presente verificación se continuó con el  desarrollo de las actividades 3,4,5 y 6, encontrándose al respecto que:
3. Capacitación Metodologías Estándares GRI: El curso de Formación en Herramientas Metodología Global Reporting Initiative (GRI) y en normas relacionada con Pacto Global, se llevó a cabo a través de la herramienta Microsoft Teams entre los días del 8 al 18 de junio de 2020 por la empresa Creo Consultores. S.A.S. y contó con la participación de 20 servidores públicos de los Procesos de Estudios de Economía y Políticas Públicas; Responsabilidad Fiscal y Jurisdicción Coactiva; Vigilancia y Control a la Gestión Fisca; Gestión Administrativa y Financiera; Gestión Documental y Dirección de Planeación; de los cuales se evidenció la respectiva certificación de su asistencia al evento. Adicionalmente se observó Memorando Radicado No. 3-2020-14971 del 04/06/2020 de la Subdirección de Capacitación y Cooperación Técnica mediante la cual se realizó la invitación a dicha capacitación. 
4. Diseñar y ejecutar Plan de Trabajo: Para este plan fueron establecidas 7 actividades, evidenciándose en su desarrollo lo siguiente:   
1. Fase de Definición de Materialidad: Comprendió los indicadores a aplicar por Proceso y Estandarización de información a medir para la generación de línea base en aplicación de la Metodología GRI, además de su revisión y validación; incluyó el documento "Instructivo para la elaboración del Informe de Sostenibilidad de la Contraloría de Bogotá D.C., vigencia 2019" para el PVCGP, PRFJC y PEEPP. Instructivo que fue remitido a las Direcciones Sectoriales, Dirección de Participación y DRI, mediante Memorando Radicado No. 3-2020-20727 del 05/08/2020; a las Dirección de Responsabilidad Fiscal y Jurisdicción Coactiva a través de Memorando Radicado No. 3-2020-20725 del 05/08/2020 y a la Dirección de Estudios de Economía y Política Pública por medio de Memorando Radicado No.  3-2020-21093  del 11/08/2020; de tal forma que en atención a esta fase, los procesos misionales enviaron el Contenido Temático y Cuadro de Materialidad, vigencia 2019 al Equipo de Pacto Global del Despacho del Contralor Auxiliar.
2. Fase de Reporte: Se encuentra en ejecución a la fecha de la presente verificación, el diligenciamiento que cada proceso debe realizar de los cuadros diligenciados con los Resultados del Proceso Auditor, Indagaciones Preliminares y Beneficios de Control Fiscal para el PVCGF; para el PRFJC, los casos más sobresalientes fallados por cada gerencia y para PEEPP, los resultados del Proceso de Estudios de Economía y Política Pública y Beneficios de Control Fiscal. Aunque se ha dado inicio de su recepción por Equipo de Pacto Global del Despacho del Contralor Auxiliar al 31/08/2020 de parte del DRI Memorando Radicado No. 3-2020-22003;  Movilidad, Memorando Radicado No. 3-2020-23437; Equidad y Género, Memorando Radicado No. 3-2020-23526; Hábitat y Ambiente, Memorando Radicado No. 3-2020-23610; Seguridad y Convivencia, Memorando Radicado No. 3-2020-23612; Educación, Memorando Radicado No. 3-2020-23634 y Desarrollo Económico, Correo Electrónico del 31/08/2020. Siendo observados para su desarrollo, actas de mesas de trabajo de seguimiento y acompañamiento del Equipo de Pacto Global con los Delegados de Proceso, así: Actas No. 8 del 6-07-2020 (PVCGF), No. 11 del 8-07-2020 (PRFJC) y  No. 15 del 14-07-2020 (PEEPP).
3. Fase de Elaboración del Informe: No registra aun avance dado que se tiene proyectada su terminación entre el 01/09/2020 y el 02/10/2020.
4. Fase de Verificación por parte de la Oficina de Control Interno: No registra aun avances pues se tiene proyectada adelantarla ente el 05 y el 23 de Octubre de 2020.
5. Fase de Presentación Informe por Proceso: Tampoco presenta avances teniendo en cuenta que se tiene proyectada adelantarla ente el 26 de Octubre y el 06 de Noviembre de 2020.
6. Fase de Consolidación del Informe General: De igual forma no cuenta con avance dado que se tiene proyectado llevarla a cabo entre el 09 y el 30 de Noviembre de 2020. 
7. Fase de Revisión por parte de la Dirección Técnica de Planeación y la Oficina Asesora de Comunicaciones: No registra avances teniendo en cuenta que la misma se tiene previsto adelantarla del 01 al 15 de Diciembre de 2020 por Planeación y del 16 al 31 de Diciembre de 2020 por Comunicaciones.   
5. Realizar prueba piloto: De acuerdo a lo verificado, esta actividad tuvo lugar con la aplicación de la propuesta de recolección de información realizada  de acuerdo con el "Instructivo para la elaboración del Informe de Sostenibilidad de la Contraloría de Bogotá D.C., vigencia 2019", que fue remitido a cada proceso misional de la Entidad y llevado a cabo entre el equipo de Pacto Global y los delegados de dichos los procesos misionales con fecha de su realización al 31/08/2020. 
6. Informar y capacitar a la entidad: De acuerdo con lo indagado al respecto, la actividad tiene lugar con las reuniones que se vienen realizando con delegados y la presentación que se hará del documento en la versión preliminar de Informe de Sostenibilidad con los resultado aplicados, la cual se tiene proyectada para 30/11/2020. 
Adicionalmente se observó, que en el Noticontrol Edición No. 4247 del 13/07/2020, se difunde información son el Informe de Sostenibilidad, vigencia 2019, aludiendo la participación y vinculación en esta actividad de los procesos misionales de la Entidad. 
Como también, se evidenció Memorando Radicado No. 3-2020-12707 del 12/05/2020 del Despacho de la Contralora Auxiliar, mediante el cual se solicitó a la Secretaría Técnica del Proceso de Vigilancia y Control a la Gestión Fiscal, a los Directores Sectoriales  y los Responsables de los Procesos de Estudios de Economía y Política Pública y Responsabilidad Fiscal y Jurisdicción Coactiva, la designación de funcionarios de enlace sugiriendo el perfil respectivo, para adelantar la recolección de información de los procesos misionales para el Informe de Sostenibilidad, vigencia 2019, a partir de la adopción que se realice a la metodología GRI para estos procesos.
De igual forma, fue constatada Acta No. 05 del 01-06-2020, correspondiente al seguimiento del Equipo de Pacto Global, en la cual se desarrolló el objetivo "Reseña y/o memoria de las actividades adelantadas durante el mes de junio de 2020, en el marco del proceso de adhesión a la iniciativa de pacto global para la realización del Informe de Sostenibilidad y adaptación de la metodología para las áreas misionales".
</t>
    </r>
    <r>
      <rPr>
        <b/>
        <sz val="10"/>
        <color rgb="FFFF0000"/>
        <rFont val="Arial"/>
        <family val="2"/>
      </rPr>
      <t/>
    </r>
  </si>
  <si>
    <t xml:space="preserve">Fortalecer el seguimiento incluyendo los resultados que se realice a esta  actividad, dado que a pesar que en la 2. Fase de Definición de la Materialidad: los productos esperados eran: i. Contenidos temáticos definidos para el reporte de la vigencia 2019. 
ii. La definición de la materialidad a partir de las preguntas relacionadas en el cuadro No.1.
Lo anterior, teniendo en cuenta que en el seguimiento no se hace alusión a ello.
</t>
  </si>
  <si>
    <r>
      <rPr>
        <b/>
        <sz val="10"/>
        <rFont val="Arial"/>
        <family val="2"/>
      </rPr>
      <t xml:space="preserve">Verificación agosto 31 de 2020: </t>
    </r>
    <r>
      <rPr>
        <sz val="10"/>
        <rFont val="Arial"/>
        <family val="2"/>
      </rPr>
      <t xml:space="preserve">
Se evidenció Acta No. 02 de junio 11 de 2020 de  Sesión remota-video llamada de la Dirección de TIC, donde se identifican los datos abiertos a elaborar y publicar conjuntamente con la  Dirección de Apoyo al Despacho – Centro de Atención al Ciudadano y el archivo; de esta reunión se logro el primer conjunto de Datos abiertos a publicar denominado  “Relación de derechos de petición de enero a mayo 2020”.
Los datos se publicaron  en el link https://datosabiertos.bogota.gov.co/dataset/reporte-derechos-de-peticion-contraloria-de-bogota-enero-a-mayo-de-2020.
Teniendo en cuenta que la meta establecida es  la publicación de dos conjuntos de datos abiertos a publicar, el avance de esta actividad es del 50%. 
</t>
    </r>
  </si>
  <si>
    <r>
      <rPr>
        <b/>
        <sz val="10"/>
        <rFont val="Arial"/>
        <family val="2"/>
      </rPr>
      <t xml:space="preserve">Verificación agosto 31 de 2020: 
</t>
    </r>
    <r>
      <rPr>
        <sz val="10"/>
        <rFont val="Arial"/>
        <family val="2"/>
      </rPr>
      <t xml:space="preserve">
Fue verificado el cuadro de control referente al registro las solicitudes de publicación en la página web link "Transparencia y Acceso a la Información", durante el año 2020 se han recibido 94 solicitudes de actualización de este link; de las cuales; en el periodo mayo a agosto se recibieron 50  y se atendieron en oportunidad el 100% de ellas, realizando la correspondiente publicación así:
Mayo: 8
Junio: 10
Julio: 13
Agosto:19
</t>
    </r>
  </si>
  <si>
    <r>
      <rPr>
        <b/>
        <sz val="10"/>
        <rFont val="Arial"/>
        <family val="2"/>
      </rPr>
      <t xml:space="preserve">Verificación agosto 31 de 2020: 
</t>
    </r>
    <r>
      <rPr>
        <sz val="10"/>
        <rFont val="Arial"/>
        <family val="2"/>
      </rPr>
      <t xml:space="preserve">
De acuerdo con el Reporte de Fallos de la Disponibilidad en el Servicio -  Año 2020, se constató que el promedio de disponibilidad del aplicativo SIGESPRO durante el segundo cuatrimestre fue del 100%, discriminado para cada mes así: 
mayo: 100%
junio: 99,98%
julio:  99,97%
agosto:100%
Conforme a registros anteriores, se cumplió en el periodo mayo- agosto  con la meta establecida de disponibilidad  entre el 95% y el 100%   para aplicativo SIGESPRO</t>
    </r>
  </si>
  <si>
    <r>
      <rPr>
        <b/>
        <sz val="10"/>
        <color theme="1"/>
        <rFont val="Arial"/>
        <family val="2"/>
      </rPr>
      <t>Seguimiento agosto de 2020:</t>
    </r>
    <r>
      <rPr>
        <sz val="10"/>
        <color theme="1"/>
        <rFont val="Arial"/>
        <family val="2"/>
      </rPr>
      <t xml:space="preserve">  Durante el segundo cuatrimestre del año, la Dirección de TIC  realizó el monitoreo y registro de la disponibilidad del servicio de SIGESPRO, el cual presentó los siguientes valores:
Mayo: 100%
Junio: 99.98%
Julio: 99.97%
Agosto: 100%
En promedio, la disponibilidad del aplicativo SIGESPRO en el segundo cuatrimestre del año fue del 99.99%, con una indisponibilidad de 96 minutos en el periodo. Este resultado se encuentra ubicado dentro del rango establecido para la meta de disponibilidad del SIGESPRO para la atención de los derechos de petición de los ciudadanos. 
El porcentaje de cumplimiento de la meta de esta actividad corresponde al 100%
</t>
    </r>
  </si>
  <si>
    <r>
      <rPr>
        <b/>
        <sz val="10"/>
        <color theme="1"/>
        <rFont val="Arial"/>
        <family val="2"/>
      </rPr>
      <t xml:space="preserve">Verificación agosto 31 de 2020: 
</t>
    </r>
    <r>
      <rPr>
        <sz val="10"/>
        <color theme="1"/>
        <rFont val="Arial"/>
        <family val="2"/>
      </rPr>
      <t xml:space="preserve">
De acuerdo con el plan de trabajo establecido por la dirección de TIC  se contemplaron obtener dos asesorías para  la implementación de accesibilidad web para ciudadanos con discapacidad sensorial, en el cumplimiento de ello, la Dirección de TIC realizó  cuatro sesiones de trabajo con un ingeniero del Instituto Nacional para Ciegos INCI, con el fin de recibir asesoría sobre cómo implementar factores de accesibilidad visual en el portal web institucional y realizar el diagnóstico del estado actual de nuestra página web frente a estos factores. Lo anterior se evidencia en las siguientes actas de las reuniones (virtuales) realizadas: 
No. 2 de Mayo 29 de 2020
No. 3 de Julio 22 de 2020
No. 4 de Julio 29 de 2020
No. 5 de Agosto12 de 2020.
Con lo anterior se logra un cumplimiento del 50% de la meta propuesta.</t>
    </r>
  </si>
  <si>
    <r>
      <t xml:space="preserve">
Verificación agosto 31 de 2020: 
</t>
    </r>
    <r>
      <rPr>
        <sz val="10"/>
        <color theme="1"/>
        <rFont val="Arial"/>
        <family val="2"/>
      </rPr>
      <t xml:space="preserve">
Fueron evidenciados Informes de Derechos de Petición y de Acceso a la  Información elaborados trimestralmente por el Centro de Atención al Ciudadano - Dirección de Apoyo al Despacho, en los cuales se presenta el trámite dado por la Entidad a los Derechos de Petición y a las solicitudes de información que han sido radicados por los ciudadanos ante la Contraloría de Bogotá D.C., así:  
-“Informe Derechos de Petición y de Acceso a la Información" del período 01 de octubre y el 31 de diciembre de 2019, elaborado en enero de 2020.
-"Informe de solicitudes de acceso a la información" del período 01 de enero y el 31 de marzo de 2020, elaborado en abril de 2020.
-"Informe de Derechos de Petición y de Acceso a la Información" del período 01 de abril y el 30 de junio de 2020, elaborado en julio de 2020.
Los informes en mención de acuerdo a lo verificado, se encuentran publicado en la página web de la Entidad, link 
http://www.contraloriabogota.gov.co/transparencia-acceso/instrumentos-gestion-informacion-publica/informe-pqrs/informe-de-peticiones-quejas-reclamos-denuncias-y-solicitudes-de-informaci%C3%B3n/informe-de-peticiones</t>
    </r>
    <r>
      <rPr>
        <b/>
        <sz val="10"/>
        <color theme="1"/>
        <rFont val="Arial"/>
        <family val="2"/>
      </rPr>
      <t xml:space="preserve">
</t>
    </r>
  </si>
  <si>
    <r>
      <rPr>
        <b/>
        <sz val="10"/>
        <rFont val="Arial"/>
        <family val="2"/>
      </rPr>
      <t>Seguimiento agosto de 2020</t>
    </r>
    <r>
      <rPr>
        <sz val="10"/>
        <rFont val="Arial"/>
        <family val="2"/>
      </rPr>
      <t xml:space="preserve">:Como complemento a lo relacionado en el seguimiento de abril, se reporta que con memorando N° 3-2020-13196 de 19/05/2020 se remite a Planeación Informe de Rendición de Cuentas de la Contraloría de Bogotá, D.C.  - Periodo 2016 – 2020, informe que fue ubicado en la página web de la Contraloría en el siguiente enlace: (http://www.contraloriabogota.gov.co/transparencia-acceso/control/informe-gestion-evaluacion-auditoria/informe-rendicion-cuentas-ciudadania), carpeta 2020. En atención a la verificación con corte a abril de la Oficina de Control Interno y a la solicitud de la Dirección de Planeación realizada mediante memorando N° 3-2020-15145  de 05/06/2020 y respondida mediante memorando N° 3-2020-15292 de 9/6/2020, se reporta un 70% de avance en razón a que la actividad comprende 2 rendiciones de cuentas a realizar en la vigencia 2020, (la correspondiente al periodo 2016-2019 ya desarrollada (50%) y la correspondiente a la vigencia 2020 que está pendiente y de la cual se está realizando la gestión pertinente para su preparación, equivalente al 20% del 50% restante, para un total de ejecución de la actividad del 70%.)
</t>
    </r>
  </si>
  <si>
    <r>
      <rPr>
        <b/>
        <sz val="10"/>
        <rFont val="Arial"/>
        <family val="2"/>
      </rPr>
      <t>Seguimiento agosto de 2020:</t>
    </r>
    <r>
      <rPr>
        <sz val="10"/>
        <rFont val="Arial"/>
        <family val="2"/>
      </rPr>
      <t>Se han ejecutado 194 acciones de diálogo de las 550 programadas así; REUNIÓN LOCAL DE CONTROL SOCIAL 82, MESAS (CIUDADANAS, INTERINSTITUCIONAL, TEMÁTICAS, SEGUIMIENTO Y OTROS) 38, ELECCIÓN E INTERACCIÓN CON LAS CONTRALORÍAS ESTUDIANTILES 23, SOCIALIZACIÓN DE LOS DOCUMENTOS DE LA PLANEACIÓN DEL PROCESO AUDITOR 15, ACOMPAÑAMIENTO A REVISIÓN DE CONTRATOS 11, INSPECCIÓN A TERRENO 9, REDES SOCIALES CIUDADANAS 9, DIVULGACIÓN DE RESULTADOS DE GESTIÓN DEL PROCESO AUDITOR Y DE LOS INFORMES, ESTUDIOS Y/O PRONUNCIAMIENTOS 6 Y RENDICIÓN DE CUENTAS 1. En estas acciones de diálogo se ha contado con la participación de 5.003 asistentes.</t>
    </r>
    <r>
      <rPr>
        <b/>
        <sz val="10"/>
        <rFont val="Arial"/>
        <family val="2"/>
      </rPr>
      <t/>
    </r>
  </si>
  <si>
    <t xml:space="preserve">
2/4 = 50%
0 Incidentes = Aceptable
Aceptable</t>
  </si>
  <si>
    <r>
      <rPr>
        <b/>
        <sz val="10"/>
        <rFont val="Arial"/>
        <family val="2"/>
      </rPr>
      <t xml:space="preserve">Verificación agosto 31 de 2020: Cultura, </t>
    </r>
    <r>
      <rPr>
        <sz val="10"/>
        <rFont val="Arial"/>
        <family val="2"/>
      </rPr>
      <t>La verificación se hizo por medio del aplicativo de trazabilidad del Proceso de Vigilancia y Control Fiscal.
• En el acta de Comité Técnico No. 23 del 30-04-2020, se aprobó el informe final de la Auditoría de Regularidad a la Secretaría Distrital de Cultura, Recreación y Deporte, Código 1, con resultado de 8 hallazgos administrativos, 7 con incidencia disciplinaria, uno penal y uno fiscal por $6.590.1 millones, donde consta la revisión y cumplimiento de las los atributos que deben tener los hallazgos; además, los intervinientes en esta auditoría suscribieron las actas de declaración de independencia y conflicto de intereses. 
• Además,  en el acta de Comité Técnico No. 28 del 17 de junio de 2020, se aprobó el informe final de la Auditoría de Regularidad, vigencia 2019 del Instituto Distrital de Recreación y Deporte, Código 2, con 36 hallazgos administrativos, 33 con incidencia disciplinaria,  dos con incidencia penal y cinco fiscales por $2.197,2 millones, donde consta que los hallazgos cumplen con los atributos de los hallazgos como son condición, criterio, causa y efecto, adicionalmente, todos los integrantes de la auditoría suscribieron las actas de declaración de independencia y conflicto de intereses. 
• Adicionalmente, mediante el acta de Comité Técnico 27 del 11 y 16 de junio de 2020, se aprobó el informe final  de la Auditoría de Regularidad al Instituto Distrital de Artes, vigencia 2019, Código 3, con resultado de 39 hallazgos administrativos, 30 con incidencia disciplinaria, nueve con incidencia penal y 14 fiscales por $309,1 millones, donde se certifica el cumplimiento de los atributos de los hallazgos como son condición, criterio, causa y efecto, todos los integrantes de la auditoría suscribieron las actas de declaración de independencia y conflicto de intereses. 
• Según consta en el Acta 36 del 30 de julio de 2020, se aprobó el informe final de la visita de control fiscal al IDRD, Código 508, con resultado de 2 hallazgos administrativos, 2 con incidencia disciplinaria y uno penal, donde se determina el cumplimiento de los atributos de los hallazgos como son condición, criterio, causa y efecto, de las normas del sistema de gestión de calidad y suscribieron las actas de declaración de independencia y conflicto de intereses de los directivos e integrantes del equipo auditor. 
• En el acta de Comité Técnico 39 del 21 de agosto de 2020, consta la aprobación del  informe final de la Auditoría de Regularidad al Canal Capital, vigencia 2019, Código 4, con resultado de 13 hallazgos administrativos, 12 con incidencia disciplinaria, dos con incidencia penal y tres hallazgos fiscales por $19,2 millones, donde se estableció el cumplimiento de los atributos de los hallazgos como son criterio, condición, causa y efecto, de las normas del Sistema de Gestión de Calidad y los participantes de la auditoría suscribieron las actas de declaración de independencia y conflicto de intereses.
Cada acta de aprobación de los informes finales de auditoría contiene la verificación del cumplimiento de los atributos de los hallazgos condición, criterio, causa y efecto y en general lo establecido en la caracterización del proceso, las cuales están debidamente diligenciadas y firmadas. El riesgo continúa abierto para monitoreo y verificación en el tercer cuatrimestre de 2020.
El riesgo continúa abierto para monitoreo y verificación en el tercer cuatrimestre de 2020.</t>
    </r>
  </si>
  <si>
    <r>
      <rPr>
        <b/>
        <sz val="10"/>
        <rFont val="Arial"/>
        <family val="2"/>
      </rPr>
      <t>Verificación agosto 31 de 2020:</t>
    </r>
    <r>
      <rPr>
        <sz val="10"/>
        <rFont val="Arial"/>
        <family val="2"/>
      </rPr>
      <t xml:space="preserve"> Desarrollo Económico. La verificación se hizo por medio del aplicativo de trazabilidad del Proceso de Vigilancia y Control Fiscal.
• En reunión del 26 de junio de 2020,acta de Comité Técnico 024 de 2020, se aprobó el informe final de la Auditoría de Regularidad a la Secretaría Distrital de Desarrollo Económico, de la vigencia 2019, Código 10, el resultado fue 52 hallazgos administrativos, 15 con incidencia disciplinaria, uno con incidencia penal y cero fiscales, allí consta el cumplimiento de los atributos de los hallazgos como son condición, criterio, causa y efecto, así mismo, los integrantes de la auditoría y directivos suscribieron las actas de declaración de independencia y conflicto de intereses. 
• En el Acta de Comité Técnico 033 del 12 de agosto de 2020, consta la aprobación del informe final de la Auditoría de Regularidad al Instituto Para la Economía Social, vigencia 2019, Código 15, donde consta el cumplimiento de los atributos de los hallazgos como son condición, criterio, causa y efecto, así mismo, los integrantes de la auditoría y directivos suscribieron las actas de declaración de independencia y conflicto de intereses. 
• Mediante el Acta de Comité Técnico 030 del 23 de julio de 2020, se aprobó el informe final de la auditoría de desempeño, Código 16, practicada a la Secretaría Distrital de Desarrollo Económico, con el resultado de dos hallazgos administrativos, dos con incidencia disciplinaria, donde consta el cumplimiento de los atributos de los hallazgos como son condición, criterio, causa y efecto, además los integrantes de la auditoría suscribieron las actas de declaración de independencia y conflicto de intereses.
Cada acta de aprobación de los informes finales de auditoría contiene la verificación del cumplimiento de los atributos de los hallazgos condición, criterio, causa y efecto y en general lo establecido en la caracterización del proceso, las cuales están debidamente diligenciadas y firmadas. El riesgo continúa abierto para monitoreo y verificación en el tercer cuatrimestre de 2020.
</t>
    </r>
  </si>
  <si>
    <r>
      <rPr>
        <b/>
        <sz val="10"/>
        <rFont val="Arial"/>
        <family val="2"/>
      </rPr>
      <t>Verificación agosto 31 de 2020:Educación.</t>
    </r>
    <r>
      <rPr>
        <sz val="10"/>
        <rFont val="Arial"/>
        <family val="2"/>
      </rPr>
      <t xml:space="preserve"> La verificación se hizo por medio del aplicativo de trazabilidad del Proceso de Vigilancia y Control Fiscal.
• Mediante el acta 39 del 18 de junio de 2020, se aprobó el informe de Auditoría de Regularidad de la Secretaría de Educación Distrital, vigencia 2019, Código 26, con resultado de 34 hallazgos administrativos, 31 con incidencia disciplinaria, 23 fiscales por $4.924,3 millones, en la cual se determinó el cumplimiento de los atributos de los hallazgos como son condición, criterio, causa y efecto, además, los integrantes de la auditoría y los directivos suscribieron las actas de declaración de independencia y conflicto de intereses.  
• En el Acta de Comité Técnico 38 del 18 de junio de 2020, consta la aprobación del informe de la Auditoría de Regularidad a la Universidad Francisco José de Caldas, vigencia 2019, Código 27,  con el resultado de 61 hallazgos administrativos, 42 con incidencia disciplinaria, dos con incidencia penal y cinco fiscales por $1.029,5 millones, en dicha acta no se menciona si se cumplió con los atributos de los hallazgos como son condición, criterio, causa y efecto, sin embargo, todos los intervinientes en la auditoría suscribieron las actas de declaración de independencia y conflicto de intereses.  
• En el Acta de Comité Técnico 41 del 2 de julio de 2020, se aprobó el informe de la auditoría de desempeño a la Universidad Distrital Francisco José de Caldas - IDEXUD, con resultado de 26 hallazgos administrativos, 26 con incidencia disciplinaria, 18 penales, 17 fiscales por $1.381,9 millones, en dicha acta se determinó el cumplimiento de los atributos de los hallazgos como son condición, criterio, causa y efecto, además, los intervinientes en la auditoría suscribieron las actas de declaración de independencia y conflicto  de intereses.
En algunas de las actas de aprobación de los informes finales de auditoría se evidencia la verificación del cumplimiento de los atributos de los hallazgos condición, criterio, causa y efecto, las cuales están debidamente diligenciadas y firmadas. El riesgo continúa abierto para monitoreo y verificación en el tercer cuatrimestre de 2020.
</t>
    </r>
  </si>
  <si>
    <r>
      <rPr>
        <b/>
        <sz val="10"/>
        <rFont val="Arial"/>
        <family val="2"/>
      </rPr>
      <t>Verificación agosto 31 de 2020:Equidad y Género.</t>
    </r>
    <r>
      <rPr>
        <sz val="10"/>
        <rFont val="Arial"/>
        <family val="2"/>
      </rPr>
      <t xml:space="preserve"> Se verificó que los siete auditores, gerente y directora sectorial, para cada una de las Auditorías de desempeño, código 36 y 37 PAD 2020, ante la Secretaria Distrital de la Mujer diligenciaron y firmaron oportunamente, los formatos de declaración de independencia y conflicto de intereses, a objeto de desempeñar sus funciones ante esta Secretaria Distrital; es de anotar que estas se desarrollaron del 29 de abril al 01 de julio y 02 de julio al 1 de septiembre 2020, respectivamente. 
De igual forma, se observa que en acta de Comité Técnico No. 07 del 30-06-2020, se aprobó el informe Final de la Auditoría código 36, con un cuadro consolidado de 13 hallazgos administrativos, 7 con presunta incidencia disciplinaria y 3 con incidencia fiscal; en desarrollo de la cual consta la revisión y cumplimiento de las los atributos de condición, criterio, causa y efecto que estos deben cumplir. Así como también en acta de Comité Técnico No. 10 del 28-08-2020, se aprobó el informe final de la auditoría de desempeño código 37 PAD 2020, a la Secretaria Distrital de la Mujer, con un consolidado de 4 hallazgos administrativos, 2 con presunta incidencia disciplinaria y uno con incidencia fiscal; para los que, igualmente, consta que cumplen con los atributos de configuración de los mismos.
El riesgo continua abierto para monitoreo y verificación en el tercer cuatrimestre de 2020</t>
    </r>
  </si>
  <si>
    <t>1. Es pertinente al momento de registrar el monitoreo de las actividades, hacer referencia al código y fechas de realización de las auditorías en referencia durante el cuatrimestre analizado. 2. En razón a que, en el formato de declaración de independencia, una está firmada a 09 de julio y otra a 21 de julio, se recomienda que, al interior de la misma se haga claridad de la razón por la cual se está firmado en fechas posterior al inicio de la respectiva auditoría. 3. Es indispensable tener total cuidado al transcribir todas las actas, pero de manera especial el acta de comité técnico por medio de la cual se aprueba el informe final de auditoría, dado que en el acta de comité técnico N°10 del 28 de agosto, informe final de auditoría código 37, punto 3 del desarrollo temático está escrito: “aprobación informe preliminar”. 4. Los datos anotados en el monitoreo de actividades no coinciden con los registros fuente del mismo, esto es con las actas de comité técnico informe final de las dos auditorías ejecutadas. Posiblemente hace falta incluir los resultados de la auditoría código 37 PAD 2020.</t>
  </si>
  <si>
    <r>
      <rPr>
        <b/>
        <sz val="10"/>
        <rFont val="Arial"/>
        <family val="2"/>
      </rPr>
      <t xml:space="preserve">Seguimiento agosto de 2020: </t>
    </r>
    <r>
      <rPr>
        <sz val="10"/>
        <rFont val="Arial"/>
        <family val="2"/>
      </rPr>
      <t xml:space="preserve">
1) Se validaron en comité técnico  21 hallazgos administrativos, de los cuales 11 tienen incidencia disciplinaria y 1 fiscal, todos cumplieron con los atributos.                                        2) Sé cumplió por parte de los auditores, el nivel Directivo, Gerente y contratistas el diligenciamiento de las Declaraciones de independencia y conflicto de interés, en cada auditoría prevista en el PAD, que son según cada auditoria terminada o en ejecución: Auditoria Terminada Código 40, es de 6; la Auditoria Terminada Código 41, es de 8 y Auditoria en Ejecución Código 41, es de 10. Para un total firmadas de 24 las cuales se encuentran subidas en trazabilidad</t>
    </r>
  </si>
  <si>
    <r>
      <rPr>
        <b/>
        <sz val="10"/>
        <rFont val="Arial"/>
        <family val="2"/>
      </rPr>
      <t xml:space="preserve">Verificación agosto 31 de 2020:Gestión Jurídica. </t>
    </r>
    <r>
      <rPr>
        <sz val="10"/>
        <rFont val="Arial"/>
        <family val="2"/>
      </rPr>
      <t>Se confirma que el equipo auditor, contratistas y directivos diligenciaron y firmaron en debida forma y oportunamente los anexos de Declaración de independencia y Conflicto de intereses, para la Auditoría de Regularidad código 41 PAD 2020, quedando pendiente de analizar la auditoría de desempeño código 42 en razón a que a 31 de agosto está en ejecución. Mediante acta de comité técnico N°08 del 02 de julio 2020 cuyo objetivo es aprobar el informe final de auditoría N°41; se lee en el numeral 4 del desarrollo temático la revisión del cumplimiento de los atributos, condición criterio causa y efecto de los 19 hallazgos administrativos, 10 con presunta incidencia disciplinaria y 1 con incidencia fiscal, relacionados en cuadro consolidado de resultados.
El riesgo continua abierto para monitoreo y verificación en el tercer cuatrimestre de 2020</t>
    </r>
  </si>
  <si>
    <t>Es importante que en el literal A del anexo 4, se registre no solo el sujeto de control ante quien se adelantara la auditoría sino igualmente el código de la misma.</t>
  </si>
  <si>
    <t xml:space="preserve">a) Se validaron en comité técnico  87 hallazgos administrativos, de los cuales 14 tienen incidencia disciplinaria y 3 fiscal, todos cumplieron con los atributos.
b) Sé cumplió por parte de los Auditores, el Nivel Directivo y los Contratistas con el diligenciamiento de la "Declaración de independencia y conflicto de intereses", en cada auditoría prevista en el PAD. Se firmaron un total de 117, las cuales se encuentran subidas en trazabilidad
</t>
  </si>
  <si>
    <r>
      <rPr>
        <b/>
        <sz val="10"/>
        <rFont val="Arial"/>
        <family val="2"/>
      </rPr>
      <t>Verificación agosto 31 de 2020:Gobierno.</t>
    </r>
    <r>
      <rPr>
        <sz val="10"/>
        <rFont val="Arial"/>
        <family val="2"/>
      </rPr>
      <t xml:space="preserve"> El grupo auditores, gerente, contratistas y directivos diligenciaron y firmaron oportunamente el anexo 4 de Declaración de independencia y Conflicto de intereses, en cumplimiento de las auditorías de regularidad código 46; código 47, código 48 y código 51 PAD 2020, desarrolladas durante el cuatrimestre mayo-agosto 2020; quedando pendiente de verificar la Auditoría de Regularidad 49 y 50, y código 55 de desempeño en razón a que a 31 de agosto están en ejecución. Mediante acta de comité técnico N°13 del 23 de junio 2020 cuyo objetivo es aprobar el informe final de auditoría N°46; se observa en el numeral 6 del desarrollo temático la revisión del cumplimiento de los atributos, condición criterio causa y efecto de los 20 hallazgos administrativos, 4 con presunta incidencia disciplinaria y 1 con incidencia fiscal, relacionados en cuadro consolidado de resultados. En acta de comité técnico N°09 del 30/04/2020, se aprueba el cuadro de informe final de la auditoría N°47 con 2 hallazgos administrativos; con acta de comité técnico N°18 del 24 de agosto 2020, aprueban un consolidado final  de 24 hallazgos administrativos y 2 con presunta incidencia disciplinaria; y al interior del acta N°10 del 30/04/2020, numeral 5 del orden del día se acuerda aprobar 7 hallazgos administrativos, determinando que todos ellos cumplen con los atributos de configuración de hallazgos arriba enunciados.
El riesgo continua abierto para monitoreo y verificación en el tercer cuatrimestre de 2020</t>
    </r>
  </si>
  <si>
    <r>
      <rPr>
        <b/>
        <sz val="10"/>
        <rFont val="Arial"/>
        <family val="2"/>
      </rPr>
      <t xml:space="preserve">Verificación agosto 31 de 2020:Reacción Inmediata. </t>
    </r>
    <r>
      <rPr>
        <sz val="10"/>
        <rFont val="Arial"/>
        <family val="2"/>
      </rPr>
      <t>Se estableció que la Dirección de Reacción Inmediata con corte a 31 de agosto de 2020, no ha adelantado visitas de Control Fiscal, por tanto, no ha producido informes de Auditoría, hallazgos en informes finales por lo cual no se han adelantado mesas de trabajo ni actas de comité lo que permite evidenciar que este indicador no será evaluado durante este cuatrimestre. El riesgo continua abierto para monitoreo y verificación en el tercer cuatrimestre de 2020</t>
    </r>
  </si>
  <si>
    <r>
      <rPr>
        <b/>
        <sz val="10"/>
        <rFont val="Arial"/>
        <family val="2"/>
      </rPr>
      <t xml:space="preserve">Verificación agosto 31 de 2020: Salud
(acción 1): </t>
    </r>
    <r>
      <rPr>
        <sz val="10"/>
        <rFont val="Arial"/>
        <family val="2"/>
      </rPr>
      <t xml:space="preserve">
1. Auditoría de Regularidad No.202 Subred Integrada de Servicios de Salud Sur Occidente E.S.E.: De conformidad con el acta No.15 comité técnico del 28-5-2020 cuyo objeto estuvo el aprobar el informe final, se constata la aprobación de 31 hallazgos administrativos, 17 con incidencia disciplinaria, y 4 fiscales por valor de $ 959.170.050,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del mes de mayo de 2020.
2. Auditoría de Regularidad No.203 Fondo Financiero Distrital de Salud - FFDS: De conformidad con el acta No.19 comité técnico del 18-6-2020 cuyo objeto estuvo el aprobar el informe final de auditoría, se constata la aprobación de 24 hallazgos administrativos, 15 con incidencia disciplinaria, y 1 fiscal por valor de $ 19.779.942.262,16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del mes de junio de 2020.
3. Auditoría de Regularidad No.204 Capital Salud. Entidad Promotora de Salud del Régimen Subsidiado S.A.S: De conformidad con el acta No.17 comité técnico del 18-6-2020 cuyo objeto estuvo el aprobar el informe final de auditoría, se constata la aprobación de 52 hallazgos administrativos, 34 hallazgos con incidencia disciplinaria  y 9 hallazgos fiscales por valor de $ 15.709.211.943 pesos mcte,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del mes de junio de 2020.
4. Auditoría de Regularidad No.205 Subred Integrada de Servicios de Salud Sur E.S.E.: De conformidad con el acta No.18 comité técnico del 18-6-2020 cuyo objeto estuvo el aprobar el informe final de auditoría, se constata la aprobación de 55 hallazgos administrativos, 37 hallazgos con incidencia disciplinaria, 2 penales  y 14 hallazgos fiscales por valor de $ 6.191.609.786 pesos mcte,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del mes de junio de 2020.
5. Visita Fiscal No.504 Secretaría Distrital de Salud - SDS: De conformidad con el acta No.22 comité técnico del 30-6-2020 cuyo objeto estuvo el aprobar el informe final de auditoría, se constata la aprobación de 2 hallazgos administrativos y 1 hallazgo con incidencia disciplinaria,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del mes de junio de 2020.
6. Visita Fiscal No.506 Secretaría Distrital de Salud – SDS: De conformidad con el acta No.23 comité técnico del 30-6-2020 cuyo objeto estuvo el aprobar el informe final de auditoría, se constata la aprobación de 8 hallazgos administrativos y 8 hallazgos con incidencia disciplinaria,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del mes de junio de 2020.
</t>
    </r>
    <r>
      <rPr>
        <b/>
        <sz val="10"/>
        <rFont val="Arial"/>
        <family val="2"/>
      </rPr>
      <t>(acción 2):</t>
    </r>
    <r>
      <rPr>
        <sz val="10"/>
        <rFont val="Arial"/>
        <family val="2"/>
      </rPr>
      <t xml:space="preserve">
1. Visita Fiscal No.504 Secretaría Distrital de Salud - SDS: Se verifica la participación de un total de 9 personas, de conformidad con los formatos de Declaración de Independencia y Conflicto de Intereses diligenciadas y firmadas.  Se verifica memorando de asignación de auditoría, con número de radicado 3-2020-14600. Se constata el diligenciamiento correcto de los formatos Declaración de Independencia y Conflicto de Intereses, por cada una de las personas que participaron en el desarrollo de la Auditoría.
2. Visita Fiscal No.506 Secretaría Distrital de Salud - SDS: Se verifica la participación de un total de 10 personas, de conformidad con los formatos de Declaración de Independencia y Conflicto de Intereses diligenciadas y firmadas.  Se verifica memorando de asignación de auditoría, con número de radicado 3-2020-14596. Se constata el diligenciamiento correcto de los formatos Declaración de Independencia y Conflicto de Intereses, por cada una de las personas que participaron en el desarrollo de la Auditoría.
3. Auditoría de Regularidad No.208 Instituto Distrital de Ciencia, Biotecnología e Innovación en Salud - IDCBIS: Se verifica la participación de un total de 13 personas, de conformidad con los formatos de Declaración de Independencia y Conflicto de Intereses diligenciadas y firmadas.  Se verifica memorando de asignación de auditoría, con número de radicado 3-2020-16566. Se constata el diligenciamiento correcto de los formatos Declaración de Independencia y Conflicto de Intereses, por cada una de las personas que participaron en el desarrollo de la Auditoría, salvo las observaciones existentes al presente seguimiento.
4. Auditoría de Regularidad No.209 Secretaría Distrital de Salud - SDS: Se verifica la participación de un total de 14 personas, de conformidad con los formatos de Declaración de Independencia y Conflicto de Intereses diligenciados y firmados.  Se verifica memorando de asignación de auditoría, con número de radicado 3-2020-16565 (observaciones). En igual medida se constata el diligenciamiento correcto de los formatos Declaración de Independencia y Conflicto de Intereses, por cada una de las personas que participaron en el desarrollo de la Auditoría, salvo las observaciones existentes al presente seguimiento.
5. Auditoría de Regularidad No.210 Subred Integrada de Servicios de Salud Norte E.S.E.: Se verifica la participación de un total de 19 personas, de conformidad con los formatos de Declaración de Independencia y Conflicto de Intereses diligenciados y firmados.  Se verifica memorando de asignación de auditoría, con número de radicado 3-2020-16564 (observaciones). En igual medida se constata el diligenciamiento correcto de los formatos Declaración de Independencia y Conflicto de Intereses, por cada una de las personas que participaron en el desarrollo de la Auditoría.
6. Auditoría de Regularidad No.211 Subred Integrada de Servicios de Salud Centro Oriente E.S.E.: Se verifica la participación de un total de 19 personas, de conformidad con los formatos de Declaración de Independencia y Conflicto de Intereses diligenciados y firmados.  Se verifica memorando de asignación de auditoría, con número de radicado 3-2020-16560 (observaciones). Se constata el diligenciamiento correcto de los formatos Declaración de Independencia y Conflicto de Intereses, por cada una de las personas que participaron en el desarrollo de la Auditoría.
El riesgo continua abierto para monitoreo y verificación en el tercer cuatrimestre de 2020</t>
    </r>
  </si>
  <si>
    <r>
      <rPr>
        <b/>
        <sz val="10"/>
        <rFont val="Arial"/>
        <family val="2"/>
      </rPr>
      <t xml:space="preserve">Seguimiento agosto de 2020: </t>
    </r>
    <r>
      <rPr>
        <sz val="10"/>
        <rFont val="Arial"/>
        <family val="2"/>
      </rPr>
      <t xml:space="preserve">
1) Se validaron en comité técnico  43 hallazgos administrativos, de los cuales cumplieron con los atributos con incidencias (1) penal, (16) disciplinarios y (4) fiscales por valor de $409.048.590.
2)  Sé cumplió por parte de los Auditores, el Nivel Directivo y los Contratistas con el diligenciamiento de la "Declaración de independencia y conflicto de intereses", en cada auditoría prevista en el PAD. Se firmaron un total de 55</t>
    </r>
    <r>
      <rPr>
        <sz val="10"/>
        <color indexed="10"/>
        <rFont val="Arial"/>
        <family val="2"/>
      </rPr>
      <t xml:space="preserve"> </t>
    </r>
    <r>
      <rPr>
        <sz val="10"/>
        <rFont val="Arial"/>
        <family val="2"/>
      </rPr>
      <t xml:space="preserve">de las cuales se encuentran subidas en trazabilidad.
</t>
    </r>
  </si>
  <si>
    <r>
      <rPr>
        <b/>
        <sz val="10"/>
        <rFont val="Arial"/>
        <family val="2"/>
      </rPr>
      <t>Verificación agosto 31 de 2020: Seguridad y Convivencia
(acción 1):</t>
    </r>
    <r>
      <rPr>
        <sz val="10"/>
        <rFont val="Arial"/>
        <family val="2"/>
      </rPr>
      <t xml:space="preserve">
1. Auditoría de Regularidad No.214 Unidad Administrativa Especial Cuerpo Oficial de Bomberos – UAECOB: De conformidad con el acta No.12 comité técnico del 9-6-2020 cuyo objeto estuvo el aprobar o improbar el informe final de Auditoría, se constata la aprobación de 13 hallazgos administrativos y 7 hallazgos con incidencia disciplinaria,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del mes de junio de 2020.
2. Auditoría de Regularidad No.215 Secretaria Distrital de Seguridad, Convivencia y Justicia: De conformidad con el acta No.14 comité técnico del 11-6-2020 cuyo objeto estuvo el aprobar  el informe final de auditoría, se constata la aprobación de 30 hallazgos administrativos, 9 hallazgos con incidencia disciplinaria, 1 penal y 4 fiscales por un monto total de $409.048.590,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del mes de junio de 2020.
</t>
    </r>
    <r>
      <rPr>
        <b/>
        <sz val="10"/>
        <rFont val="Arial"/>
        <family val="2"/>
      </rPr>
      <t>(acción 2):</t>
    </r>
    <r>
      <rPr>
        <sz val="10"/>
        <rFont val="Arial"/>
        <family val="2"/>
      </rPr>
      <t xml:space="preserve">
1. Auditoría de Desempeño No.216 Unidad Administrativa Especial Cuerpo Oficial de Bomberos – UAECOB: Se verifica la participación de un total de 12 personas participantes en el equipo auditor, de conformidad con los formatos de Declaración de Independencia y Conflicto de Intereses diligenciadas y firmadas. Se verifican memorandos de asignación de auditoría, con números de radicado 3-2020-16885, 3-2020-23130, 3-2020-23742, 3-2020-23856. En igual medida se constata el diligenciamiento correcto de los formatos Declaración de Independencia y Conflicto de Intereses, por cada una de las personas que participaron en el desarrollo de la Auditoría, salvo lo manifestado en las observaciones.
2. Auditoría de Regularidad No.217 Secretaria Distrital de Seguridad, Convivencia y Justicia: Se verifica la participación de un total de 10 personas en el equipo auditor de conformidad con los formatos de Declaración de Independencia y Conflicto de Intereses diligenciadas y firmadas. Se verifica memorando de asignación de auditoría, con número de radicado 3-2020-16893. En igual medida se constata el diligenciamiento correcto de los formatos Declaración de Independencia y Conflicto de Intereses, por cada una de las personas que participaron en el desarrollo de la Auditoría.</t>
    </r>
    <r>
      <rPr>
        <b/>
        <sz val="10"/>
        <rFont val="Arial"/>
        <family val="2"/>
      </rPr>
      <t xml:space="preserve">
</t>
    </r>
    <r>
      <rPr>
        <sz val="10"/>
        <rFont val="Arial"/>
        <family val="2"/>
      </rPr>
      <t xml:space="preserve">
El riesgo continua abierto para monitoreo y verificación en el tercer cuatrimestre de 2020</t>
    </r>
  </si>
  <si>
    <r>
      <rPr>
        <b/>
        <sz val="14"/>
        <rFont val="Arial"/>
        <family val="2"/>
      </rPr>
      <t>1)</t>
    </r>
    <r>
      <rPr>
        <b/>
        <sz val="10"/>
        <rFont val="Arial"/>
        <family val="2"/>
      </rPr>
      <t>N° de hallazgos que cumplen con los atributos</t>
    </r>
    <r>
      <rPr>
        <b/>
        <sz val="14"/>
        <rFont val="Arial"/>
        <family val="2"/>
      </rPr>
      <t xml:space="preserve"> /</t>
    </r>
    <r>
      <rPr>
        <b/>
        <sz val="10"/>
        <rFont val="Arial"/>
        <family val="2"/>
      </rPr>
      <t xml:space="preserve"> N°  de hallazgos del informe final * 100
</t>
    </r>
    <r>
      <rPr>
        <b/>
        <sz val="14"/>
        <rFont val="Arial"/>
        <family val="2"/>
      </rPr>
      <t>2)</t>
    </r>
    <r>
      <rPr>
        <b/>
        <sz val="10"/>
        <rFont val="Arial"/>
        <family val="2"/>
      </rPr>
      <t xml:space="preserve">Sé cumple por parte de los auditores que ejecutan las auditorías + Nivel Directivo + Contratistas con el diligenciamiento en cada auditoría prevista en el PAD de la "Declaración de independencia y conflicto de intereses", 
</t>
    </r>
    <r>
      <rPr>
        <b/>
        <sz val="12"/>
        <rFont val="Arial"/>
        <family val="2"/>
      </rPr>
      <t>Si 100% 
No 0%</t>
    </r>
    <r>
      <rPr>
        <b/>
        <sz val="10"/>
        <rFont val="Arial"/>
        <family val="2"/>
      </rPr>
      <t xml:space="preserve">. </t>
    </r>
  </si>
  <si>
    <t xml:space="preserve">Se revisó el "Procedimiento para la gestión contractual", (Res. 042 de 2019), encontrando la existencia de puntos de control en la etapa precontractual, suficientes para asegurar, que el riesgo de manipulación de documentos de reduzca.
No obstante, es mediante el monitoreo y verificación, que se determina la adecuada aplicación de los puntos de control. En este caso, no se registraron en el monitoreo las evidencias de la revisión por parte de la Subdirección de Contratación a los documentos precontractuales, por tanto, no se pudieron verificar por parte de la OCI. 
</t>
  </si>
  <si>
    <r>
      <rPr>
        <b/>
        <sz val="10"/>
        <rFont val="Arial"/>
        <family val="2"/>
      </rPr>
      <t>Verificación agosto 31 de 2020:</t>
    </r>
    <r>
      <rPr>
        <sz val="10"/>
        <rFont val="Arial"/>
        <family val="2"/>
      </rPr>
      <t xml:space="preserve">
Mediante consulta en SECOP II de los procesos de la Contraloría, adjudicados y celebrados entre el 1 de mayo y el 31 de agosto (Licitación pública, contratación directa, concurso de méritos y mínima cuantía), se determinó que se celebraron 198 contratos, lo que difiere en cinco (5) de lo reportado en el seguimiento (203). 
Esta diferencia podría radicar, en que SECOP tiene en cuenta la fecha de celebración del contrato, mientras que en la relación de contratos elaborada por la Subdirección de contratación y publicada en la web, se tiene en cuenta la fecha de inicio.  En el cuatrimestre según lo reportado en SECOP, se celebraron 186 contratos de prestación de servicios profesionales con persona natural, mientras que los otros 12 contratos se celebraron bajo otras modalidades de contratación.  
Si bien, todos los contratos son objeto de revisión por la Subdirección de Contratación, sobre los 12 de otras modalidades en especial, se debió hacer mención en el monitoreo, puesto que, es en éstos en los que podría materializar el riesgo de corrupción, por tener pluralidad de oferentes, a diferencia de los contratos de prestación de servicios profesionales con persona natural, que son “intuito persone”; la revisión que realiza la Subdirección de Contratación, se refiere en este caso entre otros aspectos, a que se cumplan los requisitos de estudios y experiencia, para los honorarios propuestos de acuerdo con la tabla de honorarios                                                                      
En conclusión, la OCI considera, que el seguimiento al monitoreo de acciones para reducir el riesgo de corrupción durante el segundo cuatrimestre de 2020, debió ser más detallado, dejando la evidencia de la revisión y retroalimentación de la Subdirección de Contratación, incluyendo los procesos que no corresponden a prestación de servicios profesionales de apoyo a la gestión; en este caso, los 12 procesos antes mencionados.
 El riesgo continúa en estado abierto, ya que su tratamiento incluye la revisión de los documentos precontractuales durante toda la vigencia 2020. </t>
    </r>
  </si>
  <si>
    <r>
      <rPr>
        <b/>
        <sz val="10"/>
        <rFont val="Arial"/>
        <family val="2"/>
      </rPr>
      <t xml:space="preserve">Seguimiento agosto de 2020: </t>
    </r>
    <r>
      <rPr>
        <sz val="10"/>
        <rFont val="Arial"/>
        <family val="2"/>
      </rPr>
      <t xml:space="preserve">
1) Se validaron en comité técnico 59 hallazgos fiscales correspondientes a las 4 Auditorias programadas y finalizadas, los cuales cumplieron con los atributos para ser trasladados. Se reportaron 138 hallazgos administrativos, 116 hallazgos disciplinarios y 30 hallazgos fiscales.
2) Sé cumplió por parte de los Auditores, el Nivel Directivo y los Contratistas con el diligenciamiento de la "Declaración de independencia y conflicto de intereses", en cada auditoría prevista en el PAD. Se firmaron un total de 49, las cuales se encuentran subidas en trazabilidad.
</t>
    </r>
  </si>
  <si>
    <r>
      <rPr>
        <b/>
        <sz val="10"/>
        <rFont val="Arial"/>
        <family val="2"/>
      </rPr>
      <t xml:space="preserve">Seguimiento agosto de 2020: </t>
    </r>
    <r>
      <rPr>
        <sz val="10"/>
        <rFont val="Arial"/>
        <family val="2"/>
      </rPr>
      <t xml:space="preserve">
1)Se validaron en comité técnico 23 hallazgos administrativos, 3 con incidencia fiscal ,8 correspondientes a 2 auditorias programadas y finalizadas los cuales cumplieron con los atributos de configuración de  hallazgo ,
2- Se cumplió por parte de los auditores el nivel directivo y los contratistas con el diligenciamiento de las  declaraciones de independencia y conflicto de intereses en cada auditoria prevista en el PAD.  Se firmaron un total de 22, las cuales se encuentran subidas en trazabilidad</t>
    </r>
  </si>
  <si>
    <r>
      <rPr>
        <b/>
        <sz val="10"/>
        <rFont val="Arial"/>
        <family val="2"/>
      </rPr>
      <t xml:space="preserve">Verificación agosto 31 de 2020:Hábitat y Ambiente
(Acción 1): </t>
    </r>
    <r>
      <rPr>
        <sz val="10"/>
        <rFont val="Arial"/>
        <family val="2"/>
      </rPr>
      <t>Se evidenciaron las actas de Comité Técnico de la Dirección Sector Hábitat y Ambiente, en donde se validaron 106 hallazgos configurados en las auditorías y visitas fiscales terminadas en el transcurso del segundo cuatrimestre de 2020, encontrándose lo siguiente para cada una de ellas:</t>
    </r>
    <r>
      <rPr>
        <b/>
        <sz val="10"/>
        <rFont val="Arial"/>
        <family val="2"/>
      </rPr>
      <t xml:space="preserve">
*Auditoría de Regularidad Cód.56 - Caja de Vivienda Popular: </t>
    </r>
    <r>
      <rPr>
        <sz val="10"/>
        <rFont val="Arial"/>
        <family val="2"/>
      </rPr>
      <t xml:space="preserve">En acta de Comité Técnico No. 34 del 18/05/2020, se realizó el análisis y aprobación de 17 hallazgos administrativos y 9 con presunta incidencia disciplinaria, los cuales fueron incluidos en el informe final aprobado; en la misma acta, se dejó constancia que dichos hallazgos cumplen con los atributos de criterio, efecto, causa y condición. 
</t>
    </r>
    <r>
      <rPr>
        <b/>
        <sz val="10"/>
        <rFont val="Arial"/>
        <family val="2"/>
      </rPr>
      <t xml:space="preserve">*Auditoría de Regularidad Cód.57 - Instituto Distrital de Gestión del Riesgo y Cambio Climático IDIGER-Fondo Distrital: </t>
    </r>
    <r>
      <rPr>
        <sz val="10"/>
        <rFont val="Arial"/>
        <family val="2"/>
      </rPr>
      <t xml:space="preserve">En acta de Comité Técnico No. 32 del 11/05/2020, se realizó el análisis y aprobación de 17 hallazgos administrativos, 7 con presunta incidencia disciplinaria y 1 fiscal por valor de $2.021.063,71; igualmente se dejó constancia que los hallazgos cumplen con los atributos de criterio, efecto, causa y condición. 
 </t>
    </r>
    <r>
      <rPr>
        <b/>
        <sz val="10"/>
        <rFont val="Arial"/>
        <family val="2"/>
      </rPr>
      <t xml:space="preserve">*Auditoría de Regularidad Cód.58 - Secretaría Distrital de Planeación SDP: </t>
    </r>
    <r>
      <rPr>
        <sz val="10"/>
        <rFont val="Arial"/>
        <family val="2"/>
      </rPr>
      <t xml:space="preserve">En acta de Comité Técnico No. 33 del 14/05/2020, se realizó el análisis y aprobación de 16 hallazgos administrativos, 5 con presunta incidencia disciplinaria y 5 fiscales, los cuales fueron incluidos en el informe final aprobado; en la misma acta, se dejó constancia que dichos hallazgos cumplen con los atributos de criterio, efecto, causa y condición. </t>
    </r>
    <r>
      <rPr>
        <b/>
        <sz val="10"/>
        <rFont val="Arial"/>
        <family val="2"/>
      </rPr>
      <t xml:space="preserve">
*Auditoría de Regularidad Cód.59 - Secretaría Distrital del Hábitat: </t>
    </r>
    <r>
      <rPr>
        <sz val="10"/>
        <rFont val="Arial"/>
        <family val="2"/>
      </rPr>
      <t xml:space="preserve">En acta de Comité Técnico No. 43 del 12/06/2020, se realizó el análisis y aprobación de 17 hallazgos administrativos y 9 con presunta incidencia disciplinaria, los cuales fueron incluidos en el informe final aprobado; en la misma acta, se dejó constancia que dichos hallazgos cumplen con los atributos de criterio, efecto, causa y condición. </t>
    </r>
    <r>
      <rPr>
        <b/>
        <sz val="10"/>
        <rFont val="Arial"/>
        <family val="2"/>
      </rPr>
      <t xml:space="preserve">
*Auditoría de Regularidad Cód.60 - Secretaría Distrital de Ambiente SDA: </t>
    </r>
    <r>
      <rPr>
        <sz val="10"/>
        <rFont val="Arial"/>
        <family val="2"/>
      </rPr>
      <t xml:space="preserve">En acta de Comité Técnico No. 40 del 09/06/2020, se realizó el análisis y aprobación de 25 hallazgos administrativos, 18 con presunta incidencia disciplinaria y 3 fiscales, los cuales fueron incluidos en el informe final aprobado; en la misma acta, se dejó constancia que dichos hallazgos se presentan de manera completa, cumpliendo con los atributos de condición, criterio, causa y efectos. </t>
    </r>
    <r>
      <rPr>
        <b/>
        <sz val="10"/>
        <rFont val="Arial"/>
        <family val="2"/>
      </rPr>
      <t xml:space="preserve">
*Auditoría de Desempeño Cód.64 - Caja de Vivienda Popular: </t>
    </r>
    <r>
      <rPr>
        <sz val="10"/>
        <rFont val="Arial"/>
        <family val="2"/>
      </rPr>
      <t xml:space="preserve">En acta de Comité Técnico No. 56 del 03/08/2020, se realizó el análisis y aprobación de 12 hallazgos administrativos, 10 con presunta incidencia disciplinaria y 2 fiscales, los cuales fueron incluidos en el informe final aprobado; en la misma acta, se dejó constancia que dichos hallazgos cumplen con los atributos de criterio, efecto, causa y condición. </t>
    </r>
    <r>
      <rPr>
        <b/>
        <sz val="10"/>
        <rFont val="Arial"/>
        <family val="2"/>
      </rPr>
      <t xml:space="preserve"> 
*Visita Fiscal Cód.507 - Instituto Distrital de Gestión del Riesgo y Cambio Climático IDIGER-Fondo Distrital:</t>
    </r>
    <r>
      <rPr>
        <sz val="10"/>
        <rFont val="Arial"/>
        <family val="2"/>
      </rPr>
      <t xml:space="preserve"> En acta de Comité Técnico No. 48 del 30/06/2020, se realizó el análisis y aprobación de 2 hallazgos administrativos, los cuales fueron incluidos en el informe final aprobado; en la misma acta, se dejó constancia que dichos hallazgos cumplen con los atributos de criterio, efecto, causa y condición.  </t>
    </r>
    <r>
      <rPr>
        <b/>
        <sz val="10"/>
        <rFont val="Arial"/>
        <family val="2"/>
      </rPr>
      <t xml:space="preserve">
 (Acción 2): </t>
    </r>
    <r>
      <rPr>
        <sz val="10"/>
        <rFont val="Arial"/>
        <family val="2"/>
      </rPr>
      <t xml:space="preserve">En el aplicativo de trazabilidad se verificó un total de 85 declaraciones de independencia diligenciadas, correspondientes a las 7 auditorías que iniciaron en el segundo cuatrimestre de 2020, así:
*Se evidenciaron los formatos de declaración de independencia debidamente diligenciados y firmados por 11 servidores públicos que intervinieron en la </t>
    </r>
    <r>
      <rPr>
        <b/>
        <sz val="10"/>
        <rFont val="Arial"/>
        <family val="2"/>
      </rPr>
      <t>Auditoría de Desempeño Cód.64 adelantada a la Caja de Vivienda Popular</t>
    </r>
    <r>
      <rPr>
        <sz val="10"/>
        <rFont val="Arial"/>
        <family val="2"/>
      </rPr>
      <t xml:space="preserve">, entre los cuales se encuentran (5) profesionales, (1) gerente, (1) asesor, (1) director, (1) subdirector y (2) contratistas.
*Se evidenciaron los formatos de declaración de independencia debidamente diligenciados y firmados por 17servidores públicos que intervienen en la </t>
    </r>
    <r>
      <rPr>
        <b/>
        <sz val="10"/>
        <rFont val="Arial"/>
        <family val="2"/>
      </rPr>
      <t>Auditoría de Regularidad cód.65 adelantada a la Empresa de Renovación y Desarrollo Urbano de Bogotá</t>
    </r>
    <r>
      <rPr>
        <sz val="10"/>
        <rFont val="Arial"/>
        <family val="2"/>
      </rPr>
      <t xml:space="preserve">, entre los cuales se encuentran (8) profesionales, (1) gerente, (2) asesores, (1) director, (1) subdirector y (4) contratistas. 
*Se evidenciaron los formatos de declaración de independencia debidamente diligenciados y firmados por 13 servidores públicos que intervienen en la </t>
    </r>
    <r>
      <rPr>
        <b/>
        <sz val="10"/>
        <rFont val="Arial"/>
        <family val="2"/>
      </rPr>
      <t>Auditoría de Regularidad cód.66 adelantada al Jardín Botánico José Celestino Mutis - JBB,</t>
    </r>
    <r>
      <rPr>
        <sz val="10"/>
        <rFont val="Arial"/>
        <family val="2"/>
      </rPr>
      <t xml:space="preserve"> entre los cuales se encuentran (5) profesionales, (1) gerente, (2) asesores, (1) director, (1) subdirector y (3) contratistas. 
*Se evidenciaron los formatos de declaración de independencia debidamente diligenciados y firmados por 11 servidores públicos que intervienen en la </t>
    </r>
    <r>
      <rPr>
        <b/>
        <sz val="10"/>
        <rFont val="Arial"/>
        <family val="2"/>
      </rPr>
      <t>Auditoría de Desempeño cód.68 adelantada a la Secretaría Distrital del Hábitat,</t>
    </r>
    <r>
      <rPr>
        <sz val="10"/>
        <rFont val="Arial"/>
        <family val="2"/>
      </rPr>
      <t xml:space="preserve"> entre los cuales se encuentran (6) profesionales, (1) gerente, (2) asesores, (1) director y (1) subdirector.
*Se evidenciaron los formatos de declaración de independencia debidamente diligenciados y firmados por 15 servidores públicos que intervienen en la </t>
    </r>
    <r>
      <rPr>
        <b/>
        <sz val="10"/>
        <rFont val="Arial"/>
        <family val="2"/>
      </rPr>
      <t xml:space="preserve">Auditoría de Regularidad cód.69 adelantada a la Secretaría Distrital de Ambiente SDA, </t>
    </r>
    <r>
      <rPr>
        <sz val="10"/>
        <rFont val="Arial"/>
        <family val="2"/>
      </rPr>
      <t xml:space="preserve">entre los cuales se encuentran (7) profesionales, (1) gerente, (2) asesores, (1) director, (1) subdirector y (3) contratistas.
*Se evidenciaron los formatos de declaración de independencia debidamente diligenciados y firmados por 12 servidores públicos que intervienen en la </t>
    </r>
    <r>
      <rPr>
        <b/>
        <sz val="10"/>
        <rFont val="Arial"/>
        <family val="2"/>
      </rPr>
      <t>Auditoría de Desempeño cód.244 adelantada a la Caja de Vivienda Popular</t>
    </r>
    <r>
      <rPr>
        <sz val="10"/>
        <rFont val="Arial"/>
        <family val="2"/>
      </rPr>
      <t xml:space="preserve">, entre los cuales se encuentran (5) profesionales, (1) gerente, (2) asesores, (1) director, (1) subdirector y (2) contratistas.
*Se evidenciaron los formatos de declaración de independencia debidamente diligenciados y firmados por 6 servidores públicos que intervinieron en la </t>
    </r>
    <r>
      <rPr>
        <b/>
        <sz val="10"/>
        <rFont val="Arial"/>
        <family val="2"/>
      </rPr>
      <t>Visita Fiscal cód.507 adelantada al Instituto Distrital de Gestión del Riesgo y Cambio Climático IDIGER-Fondo Distrital</t>
    </r>
    <r>
      <rPr>
        <sz val="10"/>
        <rFont val="Arial"/>
        <family val="2"/>
      </rPr>
      <t>, entre los cuales se encuentran (1) profesional, (1) gerente, (1) asesor, (1) director, (1) subdirector y (1) contratista.
El riesgo continúa abierto para monitoreo y verificación en el tercer cuatrimestre de 2020.</t>
    </r>
  </si>
  <si>
    <r>
      <rPr>
        <b/>
        <sz val="10"/>
        <rFont val="Arial"/>
        <family val="2"/>
      </rPr>
      <t xml:space="preserve">Seguimiento agosto de 2020: </t>
    </r>
    <r>
      <rPr>
        <sz val="10"/>
        <rFont val="Arial"/>
        <family val="2"/>
      </rPr>
      <t xml:space="preserve">
a) Se validaron en comité técnico  69 hallazgos administrativos, los cuales  cumplieron con los atributos, de los cuales 37 fueron con incidencia disciplinaria y 9 fiscales 
b) Sé cumplió por parte de los Auditores, el Nivel Directivo y los Contratistas con el diligenciamiento de la "Declaración de independencia y conflicto de                              intereses", en cada auditoría prevista en el PAD. Se firmaron un total de 70, las cuales se encuentran subidas en trazabilidad. </t>
    </r>
  </si>
  <si>
    <r>
      <rPr>
        <b/>
        <sz val="10"/>
        <rFont val="Arial"/>
        <family val="2"/>
      </rPr>
      <t xml:space="preserve">Verificación agosto 31 de 2020:(Acción 1): </t>
    </r>
    <r>
      <rPr>
        <sz val="10"/>
        <rFont val="Arial"/>
        <family val="2"/>
      </rPr>
      <t xml:space="preserve">Se evidenciaron las actas de Comité Técnico de la Dirección Sector Hacienda, en donde se validaron 54 hallazgos configurados en las auditorías terminadas en el transcurso del segundo cuatrimestre de 2020, encontrándose lo siguiente para cada una de ellas:
</t>
    </r>
    <r>
      <rPr>
        <b/>
        <sz val="10"/>
        <rFont val="Arial"/>
        <family val="2"/>
      </rPr>
      <t xml:space="preserve">*Auditoría de Regularidad cód.82 - Secretaría Distrital de Hacienda: </t>
    </r>
    <r>
      <rPr>
        <sz val="10"/>
        <rFont val="Arial"/>
        <family val="2"/>
      </rPr>
      <t xml:space="preserve">En acta de Comité Técnico No. 042 del 12/06/2020, se realizó la revisión y aprobación de 31 hallazgos administrativos, 20 con presunta incidencia disciplinaria y 3 fiscales, los cuales fueron incluidos en el informe final aprobado; en la misma acta, se indicó que fueron verificados de acuerdo con el anexo 11, los atributos de criterio, condición, causa y efecto, en cada uno de los hallazgos identificados y validados. </t>
    </r>
    <r>
      <rPr>
        <b/>
        <sz val="10"/>
        <rFont val="Arial"/>
        <family val="2"/>
      </rPr>
      <t xml:space="preserve">
*Auditoría de Desempeño cód.84 - Secretaría Distrital de Hacienda: </t>
    </r>
    <r>
      <rPr>
        <sz val="10"/>
        <rFont val="Arial"/>
        <family val="2"/>
      </rPr>
      <t xml:space="preserve">En acta de Comité Técnico No. 047 del 30/06/2020, se realizó la revisión y aprobación de 2 hallazgos administrativos, 2 con presunta incidencia disciplinaria y 2 fiscales, los cuales fueron incluidos en el informe final aprobado; en la misma acta, se indicó que fueron verificados de acuerdo con el anexo 11 del procedimiento, los atributos de criterio, condición, causa y efecto, en cada uno de los hallazgos identificados y validados. </t>
    </r>
    <r>
      <rPr>
        <b/>
        <sz val="10"/>
        <rFont val="Arial"/>
        <family val="2"/>
      </rPr>
      <t xml:space="preserve">
*Auditoría de Desempeño cód.85 - Secretaría Distrital de Hacienda: </t>
    </r>
    <r>
      <rPr>
        <sz val="10"/>
        <rFont val="Arial"/>
        <family val="2"/>
      </rPr>
      <t>En acta de Comité Técnico No. 048 del 03/07/2020, se realizó la revisión y aprobación de 5 hallazgos administrativos, 5 con presunta incidencia disciplinaria y 4 fiscales, los cuales fueron incluidos en el informe final aprobado; en la misma acta, se indicó que en todos los hallazgos se verificaron y validaron los atributos de acuerdo con el anexo 11 del procedimiento, planteando comentarios con ajustes de redacción, determinando causas y efectos respectivos.</t>
    </r>
    <r>
      <rPr>
        <b/>
        <sz val="10"/>
        <rFont val="Arial"/>
        <family val="2"/>
      </rPr>
      <t xml:space="preserve">
*Auditoría de Regularidad cód.86 - Lotería de Bogotá: </t>
    </r>
    <r>
      <rPr>
        <sz val="10"/>
        <rFont val="Arial"/>
        <family val="2"/>
      </rPr>
      <t xml:space="preserve">En acta de Comité Técnico No. 057 del 04/08/2020, se realizó la revisión y aprobación de 16 hallazgos administrativos y 5 con presunta incidencia disciplinaria, los cuales fueron incluidos en el informe final aprobado; sin embargo, no se encuentra de forma explícita la verificación realizada a los mismos en cuanto al cumplimiento de los atributos de configuración del hallazgo.
</t>
    </r>
    <r>
      <rPr>
        <b/>
        <sz val="10"/>
        <rFont val="Arial"/>
        <family val="2"/>
      </rPr>
      <t xml:space="preserve">Verificación a agosto de 2020 (Acción 2): </t>
    </r>
    <r>
      <rPr>
        <sz val="10"/>
        <rFont val="Arial"/>
        <family val="2"/>
      </rPr>
      <t xml:space="preserve">En el aplicativo de trazabilidad se verificó un total de 48 declaraciones de independencia diligenciadas, correspondientes a las 4 auditorías que iniciaron en el segundo cuatrimestre de 2020, así:
*Se evidenciaron los formatos de declaración de independencia debidamente diligenciados y firmados por 12 servidores públicos que intervienen en la </t>
    </r>
    <r>
      <rPr>
        <b/>
        <sz val="10"/>
        <rFont val="Arial"/>
        <family val="2"/>
      </rPr>
      <t>Auditoría de Desempeño Cód.87 adelantada a FONCEP</t>
    </r>
    <r>
      <rPr>
        <sz val="10"/>
        <rFont val="Arial"/>
        <family val="2"/>
      </rPr>
      <t xml:space="preserve">, entre los cuales se encuentran (7) profesionales, (1) gerente, (1) asesor, (1) director y (2) contratistas
*Se evidenciaron los formatos de declaración de independencia debidamente diligenciados y firmados por 13 servidores públicos que intervienen en la </t>
    </r>
    <r>
      <rPr>
        <b/>
        <sz val="10"/>
        <rFont val="Arial"/>
        <family val="2"/>
      </rPr>
      <t>Auditoría de Desempeño cód.89 adelantada a la Secretaría Distrital de Hacienda</t>
    </r>
    <r>
      <rPr>
        <sz val="10"/>
        <rFont val="Arial"/>
        <family val="2"/>
      </rPr>
      <t xml:space="preserve">, entre los cuales se encuentran (9) profesionales, (1) gerente, (1) asesor, (1) director y (1) contratista. 
*Se evidenciaron los formatos de declaración de independencia debidamente diligenciados y firmados por 12 servidores públicos que intervienen en la </t>
    </r>
    <r>
      <rPr>
        <b/>
        <sz val="10"/>
        <rFont val="Arial"/>
        <family val="2"/>
      </rPr>
      <t>Auditoría de Desempeño cód.90 adelantada a la Secretaría Distrital de Hacienda</t>
    </r>
    <r>
      <rPr>
        <sz val="10"/>
        <rFont val="Arial"/>
        <family val="2"/>
      </rPr>
      <t xml:space="preserve">, entre los cuales se encuentran (8) profesionales, (1) gerente, (1) asesor, (1) director y (1) contratista. 
*Se evidenciaron los formatos de declaración de independencia debidamente diligenciados y firmados por 11 servidores públicos que intervienen en la </t>
    </r>
    <r>
      <rPr>
        <b/>
        <sz val="10"/>
        <rFont val="Arial"/>
        <family val="2"/>
      </rPr>
      <t>Auditoría de Regularidad cód.93 adelantada a la UAECD</t>
    </r>
    <r>
      <rPr>
        <sz val="10"/>
        <rFont val="Arial"/>
        <family val="2"/>
      </rPr>
      <t>, entre los cuales se encuentran (8) profesionales, (1) gerente, (1) asesor y (1) director. 
El riesgo continúa abierto para monitoreo y verificación en el tercer cuatrimestre de 2020.</t>
    </r>
  </si>
  <si>
    <r>
      <rPr>
        <b/>
        <sz val="10"/>
        <rFont val="Arial"/>
        <family val="2"/>
      </rPr>
      <t xml:space="preserve">Seguimiento agosto de 2020: </t>
    </r>
    <r>
      <rPr>
        <sz val="10"/>
        <rFont val="Arial"/>
        <family val="2"/>
      </rPr>
      <t xml:space="preserve">
1) Se validaron en comité técnico   128 hallazgos administrativos, los cuales  cumplieron con los atributos. 13 fiscales y 45 disciplinarios
2) Sé cumplió por parte de los Auditores, el Nivel Directivo y los Contratistas con el diligenciamiento de la "Declaración de independencia y conflicto de intereses", en cada auditoría prevista en el PAD. Se firmaron un total de 85, las cuales se encuentran subidas en trazabilidad.</t>
    </r>
  </si>
  <si>
    <r>
      <rPr>
        <b/>
        <sz val="10"/>
        <rFont val="Arial"/>
        <family val="2"/>
      </rPr>
      <t xml:space="preserve">Verificación agosto 31 de 2020:Integración Social
(Acción 1): </t>
    </r>
    <r>
      <rPr>
        <sz val="10"/>
        <rFont val="Arial"/>
        <family val="2"/>
      </rPr>
      <t>Se evidenciaron las actas de Comité Técnico de la Dirección Sector Integración Social, en donde se validaron 105 hallazgos configurados en las auditorías terminadas en el transcurso del segundo cuatrimestre de 2020, encontrándose lo siguiente para cada una de ellas:
*</t>
    </r>
    <r>
      <rPr>
        <b/>
        <sz val="10"/>
        <rFont val="Arial"/>
        <family val="2"/>
      </rPr>
      <t xml:space="preserve">Auditoría de Regularidad Cód.97 - Secretaría Distrital de Integración Social SDIS: </t>
    </r>
    <r>
      <rPr>
        <sz val="10"/>
        <rFont val="Arial"/>
        <family val="2"/>
      </rPr>
      <t xml:space="preserve">En acta de Comité Técnico No. 18 del 19/06/2020, se realizó la aprobación de 79 hallazgos administrativos, 25 con presunta incidencia disciplinaria y 7 fiscales, los cuales fueron incluidos en el informe final aprobado; no obstante, el acta en mención presenta diferencias en la información respecto a lo incluido en el informe final. Por otra parte, se indicó que cada uno de los hallazgos cumple con los atributos de criterio, condición, causa y efecto. </t>
    </r>
    <r>
      <rPr>
        <b/>
        <sz val="10"/>
        <rFont val="Arial"/>
        <family val="2"/>
      </rPr>
      <t xml:space="preserve">
*Auditoría de Desempeño Cód.98 - IDIPRON: </t>
    </r>
    <r>
      <rPr>
        <sz val="10"/>
        <rFont val="Arial"/>
        <family val="2"/>
      </rPr>
      <t xml:space="preserve">En acta de Comité Técnico No. 19 del 24/06/2020, se realizó la aprobación de 21 hallazgos administrativos, 13 con presunta incidencia disciplinaria y 5 fiscales, los cuales fueron incluidos en el informe final aprobado; en la misma acta, se indicó que cada uno de los hallazgos cumple con los atributos de criterio, condición, causa y efecto. </t>
    </r>
    <r>
      <rPr>
        <b/>
        <sz val="10"/>
        <rFont val="Arial"/>
        <family val="2"/>
      </rPr>
      <t xml:space="preserve">
*Auditoría de Desempeño Cód.99 - IDIPRON: </t>
    </r>
    <r>
      <rPr>
        <sz val="10"/>
        <rFont val="Arial"/>
        <family val="2"/>
      </rPr>
      <t xml:space="preserve">En acta de Comité Técnico No. 30 del 26/08/2020, se realizó la aprobación de 5 hallazgos administrativos y 3 con presunta incidencia disciplinaria, los cuales fueron incluidos en el informe final aprobado; no obstante, en el acta se hace mención a observaciones cuando el término correcto es hallazgos. Por otra parte, se indicó que cada uno de los hallazgos cumple con los atributos de criterio, condición, causa y efecto. 
</t>
    </r>
    <r>
      <rPr>
        <b/>
        <sz val="10"/>
        <rFont val="Arial"/>
        <family val="2"/>
      </rPr>
      <t xml:space="preserve">(Acción 2): </t>
    </r>
    <r>
      <rPr>
        <sz val="10"/>
        <rFont val="Arial"/>
        <family val="2"/>
      </rPr>
      <t xml:space="preserve">En el aplicativo de trazabilidad se verificó un total de 38 declaraciones de independencia diligenciadas, correspondientes a las 4 auditorías que iniciaron en el segundo cuatrimestre de 2020, así:
*Se evidenciaron los formatos de declaración de independencia debidamente diligenciados y firmados por 10 servidores públicos que intervinieron en la </t>
    </r>
    <r>
      <rPr>
        <b/>
        <sz val="10"/>
        <rFont val="Arial"/>
        <family val="2"/>
      </rPr>
      <t>Auditoría de Desempeño Cód.99 adelantada al IDIPRON</t>
    </r>
    <r>
      <rPr>
        <sz val="10"/>
        <rFont val="Arial"/>
        <family val="2"/>
      </rPr>
      <t xml:space="preserve">, entre los cuales se encuentran (4) profesionales, (1) gerente, (2) asesores, (1) director y (2) contratistas. 
*Se evidenciaron los formatos de declaración de independencia debidamente diligenciados y firmados por 8 servidores públicos que intervienen en la </t>
    </r>
    <r>
      <rPr>
        <b/>
        <sz val="10"/>
        <rFont val="Arial"/>
        <family val="2"/>
      </rPr>
      <t>Auditoría de Desempeño Cód.100 adelantada a la Secretaría Distrital de Integración Social</t>
    </r>
    <r>
      <rPr>
        <sz val="10"/>
        <rFont val="Arial"/>
        <family val="2"/>
      </rPr>
      <t xml:space="preserve">, entre los cuales se encuentran (3) profesionales, (1) técnico, (1) gerente, (2) asesores y (1) director. 
*Se evidenciaron los formatos de declaración de independencia debidamente diligenciados y firmados por 11 servidores públicos que intervienen en la </t>
    </r>
    <r>
      <rPr>
        <b/>
        <sz val="10"/>
        <rFont val="Arial"/>
        <family val="2"/>
      </rPr>
      <t>Auditoría de Desempeño Cód.101 adelantada a la Secretaría Distrital de Integración Social</t>
    </r>
    <r>
      <rPr>
        <sz val="10"/>
        <rFont val="Arial"/>
        <family val="2"/>
      </rPr>
      <t xml:space="preserve">, entre los cuales se encuentran (6) profesionales, (1) gerente, (2) asesores, (1) director y (1) contratista. 
*Se evidenciaron los formatos de declaración de independencia debidamente diligenciados y firmados por 9 servidores públicos que intervienen en la </t>
    </r>
    <r>
      <rPr>
        <b/>
        <sz val="10"/>
        <rFont val="Arial"/>
        <family val="2"/>
      </rPr>
      <t>Auditoría de Desempeño Cód.246 adelantada a la Secretaría Distrital de Integración Social</t>
    </r>
    <r>
      <rPr>
        <sz val="10"/>
        <rFont val="Arial"/>
        <family val="2"/>
      </rPr>
      <t xml:space="preserve">, entre los cuales se encuentran (3) profesionales, (1) gerente, (2) asesores, (1) director y (2) contratistas. 
El riesgo continúa abierto para monitoreo y verificación en el tercer cuatrimestre de 2020.
</t>
    </r>
  </si>
  <si>
    <r>
      <rPr>
        <b/>
        <sz val="10"/>
        <rFont val="Arial"/>
        <family val="2"/>
      </rPr>
      <t>Auditoría de Regularidad Cód.97:</t>
    </r>
    <r>
      <rPr>
        <sz val="10"/>
        <rFont val="Arial"/>
        <family val="2"/>
      </rPr>
      <t xml:space="preserve"> Se encuentran diferencias entre los hallazgos aprobados en el acta de comité técnico No 18 con los incluidos en el informe final; puntualmente los identificados con los números 3.3.2.1 , 3.3.2.2, 3.3.2.3 y 3.3.2.4. Es necesario que se realicen revisiones a los documentos que hacen parte de las auditorías adelantadas, garantizando que la información incluida corresponda a lo aprobado en cada una de las instancias.  
</t>
    </r>
    <r>
      <rPr>
        <b/>
        <sz val="10"/>
        <rFont val="Arial"/>
        <family val="2"/>
      </rPr>
      <t xml:space="preserve">Auditoría de Desempeño Cód.99: </t>
    </r>
    <r>
      <rPr>
        <sz val="10"/>
        <rFont val="Arial"/>
        <family val="2"/>
      </rPr>
      <t xml:space="preserve">Es importante tener en cuenta que en el acta de comité técnico en donde se aprueba el informe final, se debe hacer alusión a los hallazgos configurados y no a observaciones, excepto cuando estas últimas se desvirtúen. Por lo tanto es necesario prestar atención a los términos empleados en estos documentos.
</t>
    </r>
    <r>
      <rPr>
        <b/>
        <sz val="10"/>
        <rFont val="Arial"/>
        <family val="2"/>
      </rPr>
      <t xml:space="preserve">Auditoría de Desempeño 101: </t>
    </r>
    <r>
      <rPr>
        <sz val="10"/>
        <rFont val="Arial"/>
        <family val="2"/>
      </rPr>
      <t>Se evidencia formato de declaración de independencia de Diana Patricia Aguilar, sin embargo no se encuentra cargado en el aplicativo de trazabilidad, el memorando de asignación correspondiente.</t>
    </r>
  </si>
  <si>
    <r>
      <rPr>
        <b/>
        <sz val="10"/>
        <rFont val="Arial"/>
        <family val="2"/>
      </rPr>
      <t xml:space="preserve">Seguimiento agosto de 2020: </t>
    </r>
    <r>
      <rPr>
        <sz val="10"/>
        <rFont val="Arial"/>
        <family val="2"/>
      </rPr>
      <t xml:space="preserve">
1) Se validaron en comité técnico  116 hallazgos administrativos, los cuales  cumplieron con los atributos. 81 de ellos con incidencia disciplinaria, 1 penal y fiscales 10.
2) Sé cumplió por parte de los Auditores, el Nivel Directivo y los Contratistas con el diligenciamiento de la "Declaración de independencia y conflicto de                              intereses", en cada auditoría prevista en el PAD. Se firmaron un total de 104, las cuales se encuentran subidas en trazabilidad.                    </t>
    </r>
  </si>
  <si>
    <r>
      <rPr>
        <b/>
        <sz val="10"/>
        <rFont val="Arial"/>
        <family val="2"/>
      </rPr>
      <t xml:space="preserve">Verificación agosto 31 de 2020:Movilidad
</t>
    </r>
    <r>
      <rPr>
        <sz val="10"/>
        <rFont val="Arial"/>
        <family val="2"/>
      </rPr>
      <t>• Auditoría de Regularidad No.106. Empresa de Transporte del Tercer Milenio - Transmilenio S.A. Se verifica acta No.21. del 25-06-2020  cuyo objeto Presentación revisión y aprobación del Informe Final y el Beneficio de Control Fiscal de la Auditoría de Regularidad realizada a la Empresa de Transporte del Tercer Milenio “Transmilenio S.A” Código de Auditoría No. 106., donde se constata la aprobación de 27 hallazgos administrativas, 19 hallazgos disciplinarios y 3 hallazgos fiscales por valor de $8.234.027.086 pesos colombianos contando con la verificación y aprobación de los atributos de configuración del hallazgo: criterio, condición, causa y efecto.
• Auditoría de Regularidad No.107. Secretaría Distrital de Movilidad Se verifica acta No.20. del 19-06-2020 cuyo objeto Presentación revisión, y aprobación del Informe Final de la Auditoría de Regularidad realizada a la Secretaria Distrital de Movilidad –SDM, Código de Auditoría No. 107., donde se constata la aprobación de 24 hallazgos administrativas, 14 hallazgos disciplinarios y 2 hallazgos fiscales por valor de $ 279.598.842 pesos colombianos contando con la verificación y aprobación de los atributos de configuración del hallazgo: criterio, condición, causa y efecto. 
• Auditoría de Regularidad No.108. Instituto de Desarrollo Urbano – IDU: Se verifica acta No.19. del 17-06-2020 cuyo objeto Presentación, revisión y aprobación del Informe Final de la Auditoría de Regularidad realizada al Instituto de Desarrollo Urbano, IDU Código de Auditoría No. 108., donde se constata la aprobación de 33 hallazgos administrativas, 24 hallazgos disciplinarios y 1 hallazgo fiscal por valor de $ 86.073.534 pesos colombianos contando con la verificación y aprobación de los atributos de configuración del hallazgo: criterio, condición, causa y efecto. 
• Auditoría de Regularidad No.109. Unidad Administrativa Especial de Rehabilitación y Mantenimiento Vial – UAERMV: Se verifica acta No.18. del 12-06-2020  cuyo objeto Presentación y Aprobación del Informe Final de la Auditoría de Regularidad realizada a la Unidad Administrativa Especial de Rehabilitación y Mantenimiento Vial –UAERMV, Código de Auditoría No. 109., donde se constata la aprobación de 32 hallazgos administrativas, 24 hallazgos disciplinarios y 1 hallazgo con presunta incidencia fiscal  y 4 observaciones con presunta incidencia fiscal por valor de $ 3.729.702.411 pesos colombianos contando con la verificación y aprobación de los atributos de configuración del hallazgo: criterio, condición, causa y efecto.
• Auditoría de Regularidad No.110. Terminal de Transporte S.A: Se verifica la participación de un total de 8 personas correspondientes al equipo auditor conformidad con los formatos de Declaración de Independencia y Conflicto de Intereses diligenciadas y firmadas.  Se verifican memorandos de asignación de auditoría, con número de radicado 3-2020-16785 y 3-2020-16787. En igual medida se constata el diligenciamiento correcto de los formatos Declaración de Independencia y Conflicto de Intereses, por cada una de las personas que participaron en el desarrollo de la Auditoría, salvo lo manifestado en las observaciones.
• Auditoría de desempeño No.111. Empresa de Transporte del Tercer Milenio - Transmilenio S.A: Se verifica la participación de un total de 9 personas correspondientes al equipo auditor conformidad con los formatos de Declaración de Independencia y Conflicto de Intereses diligenciadas y firmadas.  Se verifican memorandos de asignación de auditoría, con número de radicado 3-2020-16787 y 3-2020-19990. En igual medida se constata el diligenciamiento correcto de los formatos Declaración de Independencia y Conflicto de Intereses, por cada una de las personas que participaron en el desarrollo de la Auditoría, salvo lo manifestado en las observaciones. Sin embargo, no se evidencia la declaración de independencia y conflicto de intereses de Myriam Sichacá Castiblanco, ProfesionalEspecializado222-07 asignada a esta auditoría por radicado NÚMERO: 3-2020-16787 del 26-06-2020.
• Auditoría de desempeño No.112. Secretaría Distrital de Movilidad: Se verifica la participación de un total de 10 personas correspondientes al equipo auditor conformidad con los formatos de Declaración de Independencia y Conflicto de Intereses diligenciadas y firmadas.  Se verifican memorandos de asignación de auditoría, con número de radicado 3-2020-16788, 3-2020-17274 y 3-2020-19990. En igual medida se constata el diligenciamiento correcto de los formatos Declaración de Independencia y Conflicto de Intereses, por cada una de las personas que participaron en el desarrollo de la Auditoría.
• Auditoría de desempeño No.113. Instituto de Desarrollo Urbano – IDU: Se verifica la participación de un total de 12 personas correspondientes al equipo auditor conformidad con los formatos de Declaración de Independencia y Conflicto de Intereses diligenciadas y firmadas.  Se verifican memorandos de asignación de auditoría, con número de radicado 3-2020-17170. En igual medida se constata el diligenciamiento correcto de los formatos Declaración de Independencia y Conflicto de Intereses, por cada una de las personas que participaron en el desarrollo de la Auditoría.
• Auditoría de Regularidad No.114. Empresa Metro de Bogotá S.A: Se verifica la participación de un total de 8 personas correspondientes al equipo auditor conformidad con los formatos de Declaración de Independencia y Conflicto de Intereses diligenciadas y firmadas.  Se verifican memorandos de asignación de auditoría, con número de radicado 3-2020-16789 y 3-2020-1990. En igual medida se constata el diligenciamiento correcto de los formatos Declaración de Independencia y Conflicto de Intereses, por cada una de las personas que participaron en el desarrollo de la Auditoría, salvo lo manifestado en las observaciones. Dentro del aplicativa trazabilidad se encuentra documento 3.1 declaraciones de independencia el cual no se pudo evidenciar dado que se produce un error en su apertura. No se evidencia declaración de independencia y conflicto de intereses de Carlos Guillermo Rodríguez González, Subdirector de fiscalización asignado a esta auditoría por radicado número: 3-2020-19990 del 30-07-2020</t>
    </r>
    <r>
      <rPr>
        <b/>
        <sz val="10"/>
        <rFont val="Arial"/>
        <family val="2"/>
      </rPr>
      <t xml:space="preserve">
</t>
    </r>
    <r>
      <rPr>
        <sz val="10"/>
        <rFont val="Arial"/>
        <family val="2"/>
      </rPr>
      <t xml:space="preserve">
El riesgo continua abierto para monitoreo y verificación en el tercer cuatrimestre de 2020 </t>
    </r>
  </si>
  <si>
    <r>
      <t xml:space="preserve">6.Auditoria de desempeño n.° 111. Empresa de Transporte del Tercer Milenio - Transmilenio S.A: </t>
    </r>
    <r>
      <rPr>
        <sz val="10"/>
        <rFont val="Arial"/>
        <family val="2"/>
      </rPr>
      <t xml:space="preserve">No se evidencia la declaración de independencia y conflicto de intereses de Myriam Sichacá Castiblanco, ProfesionalEspecializado222-07 asignada a esta auditoria por radicado NÚMERO: 3-2020-16787 del 26-06-2020.
</t>
    </r>
    <r>
      <rPr>
        <b/>
        <sz val="10"/>
        <rFont val="Arial"/>
        <family val="2"/>
      </rPr>
      <t>9.Auditoria de desempeño n.° 114. Empresa Metro de Bogotá S.A:</t>
    </r>
    <r>
      <rPr>
        <sz val="10"/>
        <rFont val="Arial"/>
        <family val="2"/>
      </rPr>
      <t xml:space="preserve"> Dentro del aplicativo trazabilidad se encuentra documento 3.1 declaraciones de independencia el cual no se pudo evidenciar dado que se produce un error en su apertura. No se evidencia declaración de independencia y conflicto de intereses de Carlos Guillermo Rodríguez González, Subdirector de fiscalización asignado a esta auditoria por radicado número: 3-2020-19990 del 30-07-2020</t>
    </r>
  </si>
  <si>
    <t>Verificación agosto 31 de 2020:Participación Ciudadana
1. Auditoria de regularidad n.° 120 Fondo de desarrollo local de Tunjuelito: Se verifica acta n.° 12. del 14-04-2020  cuyo objeto estuvo en  Revisar y aprobar de forma y de fondo los informes preliminares presentadas por los gerentes y equipos auditores, relacionadas con la Auditoría de Regularidad PAD 2020,Vigencia 2019 donde se constata la aprobación de 7 observaciones administrativas, 2 disciplinarias y 2 fiscales contando con la verificación y aprobación de los atributos de configuración del hallazgo: criterio, condición, causa y efecto. 
2. Auditoria de regularidad n.° 121 Fondo de desarrollo local de Sumapaz: Se verifica acta n.° 12.  del 14-04-2020 cuyo objeto estuvo en  Revisar y aprobar de forma y de fondo los informes preliminares presentadas por los gerentes y equipos auditores, relacionadas con la Auditoría de Regularidad PAD 2020,Vigencia 2019 donde se constata la aprobación de 8 hallazgos administrativos  con la verificación y aprobación de los atributos de configuración del hallazgo: criterio, condición, causa y efecto. Se valida que la totalidad de los hallazgos están relacionado a cabalidad en el informe final.
3. Auditoria de regularidad n.° 122 Fondo de desarrollo local de Santafé: Se verifica acta n.° 12. del  14-04-2020 cuyo objeto estuvo en  Revisar y aprobar de forma y de fondo los informes preliminares presentadas por los gerentes y equipos auditores, relacionadas con la Auditoría de Regularidad PAD 2020,Vigencia 2019,  donde se constata la aprobación de 3 hallazgos administrativos, contando con la verificación y aprobación de los atributos de configuración del hallazgo: criterio, condición, causa y efecto. 
4. Auditoria de regularidad n.° 123 Fondo de desarrollo local de Puente Aranda: Se verifica acta n.° 12.  del 14-04-2020 cuyo  objeto estuvo en  Revisar y aprobar de forma y de fondo los informes preliminares presentadas por los gerentes y equipos auditores, relacionadas con la Auditoría de Regularidad PAD 2020,Vigencia 2019 donde se constata la aprobación de 4 hallazgos administrativos  con la verificación y aprobación de los atributos de configuración del hallazgo: criterio, condición, causa y efecto. Se valida que la totalidad de los hallazgos están relacionado a cabalidad en el informe final.
5. Auditoria de regularidad n.° 124 Fondo de desarrollo local de Fontibón: Se verifica acta n.° 12. del  14-04-2020 cuyo objeto estuvo en  Revisar y aprobar de forma y de fondo los informes preliminares presentadas por los gerentes y equipos auditores, relacionadas con la Auditoría de Regularidad PAD 2020,Vigencia 2019,  donde se constata la aprobación de 8 hallazgos administrativos, contando con la verificación y aprobación de los atributos de configuración del hallazgo: criterio, condición, causa y efecto. 
6. Auditoria de regularidad n.° 125 Fondo de desarrollo local de Chapinero: Se verifica acta n.° 12.  del 14-04-2020 cuyo  objeto estuvo en  Revisar y aprobar de forma y de fondo los informes preliminares presentadas por los gerentes y equipos auditores, relacionadas con la Auditoría de Regularidad PAD 2020,Vigencia 2019 donde se constata la aprobación de 2 hallazgos administrativos, 1 disciplinario, 1 penal y uno fiscal por valor de $24.911.771  con la verificación y aprobación de los atributos de configuración del hallazgo: criterio, condición, causa y efecto. Se valida que la totalidad de los hallazgos están relacionado a cabalidad en el informe final.
7. Auditoria de regularidad n.° 126 Fondo de desarrollo local de Teusaquillo: Se verifica acta n.° 12. del  14-04-2020 cuyo objeto estuvo en  Revisar y aprobar de forma y de fondo los informes preliminares presentadas por los gerentes y equipos auditores, relacionadas con la Auditoría de Regularidad PAD 2020,Vigencia 2019,  donde se constata la aprobación de 12 hallazgos administrativos y 1 disciplinario, contando con la verificación y aprobación de los atributos de configuración del hallazgo: criterio, condición, causa y efecto. 
8. Auditoria de regularidad n.° 127 Fondo de desarrollo local de Barrios Unidos: Se verifica acta n.° 12.  del 14-04-2020 cuyo  objeto estuvo en  Revisar y aprobar de forma y de fondo los informes preliminares presentadas por los gerentes y equipos auditores, relacionadas con la Auditoría de Regularidad PAD 2020,Vigencia 2019 donde se constata la aprobación de 4 hallazgos administrativos y 1 disciplinario, con la verificación y aprobación de los atributos de configuración del hallazgo: criterio, condición, causa y efecto. Se valida que la totalidad de los hallazgos están relacionado a cabalidad en el informe final.
9. Auditoria de regularidad n.° 128 Fondo de desarrollo local de Candelaria: Se verifica acta n.° 12. del  14-04-2020 cuyo objeto estuvo en  Revisar y aprobar de forma y de fondo los informes preliminares presentadas por los gerentes y equipos auditores, relacionadas con la Auditoría de Regularidad PAD 2020,Vigencia 2019,  donde se constata la aprobación de 10 hallazgos administrativos  y 3 disciplinarios, contando con la verificación y aprobación de los atributos de configuración del hallazgo: criterio, condición, causa y efecto
10. Auditoria de regularidad n.° 129 Fondo de desarrollo local de Mártires: Se verifica acta n.° 12.  del 14-04-2020 cuyo  objeto estuvo en  Revisar y aprobar de forma y de fondo los informes preliminares presentadas por los gerentes y equipos auditores, relacionadas con la Auditoría de Regularidad PAD 2020,Vigencia 2019 donde se constata la aprobación de 5 hallazgos administrativos y 1 disciplinario,  con la verificación y aprobación de los atributos de configuración del hallazgo: criterio, condición, causa y efecto. Se valida que la totalidad de los hallazgos están relacionado a cabalidad en el informe final.
11. Auditoria de regularidad n.° 130 Fondo de desarrollo local de Antonio Nariño: Se verifica acta n.° 12. del  14-04-2020 cuyo objeto estuvo en  Revisar y aprobar de forma y de fondo los informes preliminares presentadas por los gerentes y equipos auditores, relacionadas con la Auditoría de Regularidad PAD 2020,Vigencia 2019,  donde se constata la aprobación de 5 hallazgos administrativos, 4 disciplinarios y 1 fiscal, contando con la verificación y aprobación de los atributos de configuración del hallazgo: criterio, condición, causa y efecto
12. Auditoria de regularidad n.° 131 Fondo de desarrollo local de Ciudad Bolívar: Se verifica  acta n.° 27. del  23-06-2020 cuyo  objeto estuvo en  Revisar y aprobar de forma y de fondo los informes preliminares presentadas por los gerentes y equipos auditores, relacionadas con la Auditoría de Regularidad PAD 2020,Vigencia 2019 donde se constata la aprobación de 6 hallazgos administrativos y 1 disciplinario,  con la verificación y aprobación de los atributos de configuración del hallazgo: criterio, condición, causa y efecto. Se valida que la totalidad de los hallazgos están relacionado a cabalidad en el informe final.
13. Auditoria de regularidad n.° 132 Fondo de desarrollo local de Bosa: Se verifica  acta n.° 27. del  23-06-2020  cuyo  objeto estuvo en  Revisar y aprobar de forma y de fondo los informes preliminares presentadas por los gerentes y equipos auditores, relacionadas con la Auditoría de Regularidad PAD 2020,Vigencia 2019 donde se constata la aprobación de 12 hallazgos administrativos.
14. Auditoria de regularidad n.° 133 Fondo de desarrollo local de Kennedy: Se verifica acta n.° 27. del  23-06-2020 se constata la aprobación de 16 hallazgos administrativos, 2 disciplinarios y 1 fiscal por valor de $1.679.860.294, con la verificación y aprobación de los atributos de configuración del hallazgo: criterio, condición, causa y efecto. Se valida que la totalidad de los hallazgos están relacionado a cabalidad en el informe final.
15. Auditoria de regularidad n.° 134 Fondo de desarrollo local de Usme: Se verifica  acta n.° 27. del  23-06-2020 ,donde se constata la aprobación de 1 hallazgo administrativo, con la verificación y aprobación de los atributos de configuración del hallazgo: criterio, condición, causa y efecto. Se valida que la totalidad de los hallazgos están relacionado a cabalidad en el informe final.
16. Auditoria de regularidad n.° 135 Fondo de desarrollo local de Suba: Se verifica  acta n.° 27. del  23-06-2020, donde se constata la aprobación de 9 hallazgo administrativo,  2 disciplinarios y 1 fiscal, con la verificación y aprobación de los atributos de configuración del hallazgo: criterio, condición, causa y efecto. Se valida que la totalidad de los hallazgos están relacionado a cabalidad en el informe final.
17. Auditoria de regularidad n.° 136 Fondo de desarrollo local de San Cristóbal: Se verifica  acta n.° 27. del  23-06-2020, donde se constata la aprobación de 13 hallazgo administrativo, con la verificación y aprobación de los atributos de configuración del hallazgo: criterio, condición, causa y efecto. Se valida que la totalidad de los hallazgos están relacionado a cabalidad en el informe final.
18. Auditoria de regularidad n.° 137 Fondo de desarrollo local de Rafael Uribe Uribe: Se verifica  acta n.° 27. del  23-06-2020, donde se constata la aprobación de 5 hallazgos administrativos y 1 disciplinario, con la verificación y aprobación de los atributos de configuración del hallazgo: criterio, condición, causa y efecto. Se valida que la totalidad de los hallazgos están relacionado a cabalidad en el informe final.
19. Auditoria de regularidad n.° 138 Fondo de desarrollo local de Usaquén: Se verifica  acta n.° 27. del  23-06-2020, donde se constata la aprobación de 11 hallazgos administrativos, con la verificación y aprobación de los atributos de configuración del hallazgo: criterio, condición, causa y efecto. Se valida que la totalidad de los hallazgos están relacionado a cabalidad en el informe final.
20.Auditoria de regularidad n.° 139 Fondo de desarrollo local de Engativá:  Se verifica  acta n.° 27. del  23-06-2020, donde se constata la aprobación de 14 hallazgos administrativos, 1 disciplinario y 1 fiscal, con la verificación y aprobación de los atributos de configuración del hallazgo: criterio, condición, causa y efecto. Se valida que la totalidad de los hallazgos están relacionado a cabalidad en el informe final.
21. Auditoria de desempeño n.° 140. Desarrollo Local de Tunjuelito: Se verifica la participación de un total de 6 personas, 4 corresponden al equipo auditor y 2 personas de apoyo de conformidad con los formatos de Declaración de Independencia y Conflicto de Intereses diligenciadas y firmadas.  Se verifican memorandos de asignación de auditoría, con número de radicado 3-2020-14994 En igual medida se constata el diligenciamiento correcto de los formatos Declaración de Independencia y Conflicto de Intereses, por cada una de las personas que participaron en el desarrollo de la Auditoría, salvo lo manifestado en las observaciones. Se constata la aprobación de 5 hallazgos administrativos y 2 disciplinarias, contando con la verificación y aprobación de los atributos de configuración del hallazgo: criterio, condición, causa y efecto. 
22. Auditoria de desempeño n.° 141. Desarrollo Local de Sumapaz: Se verifica la participación de un total de 6 personas, 4 corresponden al equipo auditor y 2 personas de apoyo de conformidad con los formatos de Declaración de Independencia y Conflicto de Intereses diligenciadas y firmadas.  Se verifican memorandos de asignación de auditoría, con número de radicado 3-2020-12999. En igual medida se constata el diligenciamiento correcto de los formatos Declaración de Independencia y Conflicto de Intereses, por cada una de las personas que participaron en el desarrollo de la Auditoría, salvo lo manifestado en las observaciones. Se constata la aprobación de 4 hallazgos administrativos y 1 disciplinario, contando con la verificación y aprobación de los atributos de configuración del hallazgo: criterio, condición, causa y efecto. 
23. Auditoria de desempeño n.° 142. Desarrollo Local de Santafé: Se verifica la participación de un total de 5 personas, de conformidad con los formatos de Declaración de Independencia y Conflicto de Intereses diligenciadas y firmadas.  Se verifican memorandos de asignación de auditoría, con número de radicado 3-2020-12998. En igual medida se constata el diligenciamiento correcto de los formatos Declaración de Independencia y Conflicto de Intereses, por cada una de las personas que participaron en el desarrollo de la Auditoría, salvo lo manifestado en las observaciones. Se constata la aprobación de 4 hallazgos administrativos y 1 disciplinario, contando con la verificación y aprobación de los atributos de configuración del hallazgo: criterio, condición, causa y efecto. 
24. Auditoria de desempeño n.° 143. Desarrollo Local de Puente Aranda: Se verifica la participación de un total de 4 personas, 3 corresponden al equipo auditor y 1 persona de apoyo, de conformidad con los formatos de Declaración de Independencia y Conflicto de Intereses diligenciadas y firmadas.  Se verifican memorandos de asignación de auditoría, con número de radicado 3-2020-12996. En igual medida se constata el diligenciamiento correcto de los formatos Declaración de Independencia y Conflicto de Intereses, por cada una de las personas que participaron en el desarrollo de la Auditoría, salvo lo manifestado en las observaciones. 
25. Auditoria de desempeño n.° 144. Desarrollo Local de Fontibón: Se verifica la participación de un total de 10 personas, 8 corresponden al equipo auditor y 2 personas de apoyo, de conformidad con los formatos de Declaración de Independencia y Conflicto de Intereses diligenciadas y firmadas.  Se verifican memorandos de asignación de auditoría, con número de radicado 3-2020-12995, 3-2020-14351, 3-2020-14349, 3-2020-14176 y 3-2020-14835. En igual medida se constata el diligenciamiento correcto de los formatos Declaración de Independencia y Conflicto de Intereses, por cada una de las personas que participaron en el desarrollo de la Auditoría, salvo lo manifestado en las observaciones. Se constata la aprobación de 5 hallazgos administrativos, 3 disciplinarios y 2 fiscales, contando con la verificación y aprobación de los atributos de configuración del hallazgo: criterio, condición, causa y efecto. 
26. Auditoria de desempeño n.° 145. Desarrollo Local de Chapinero: Se verifica la participación de un total de 7 personas, 6 corresponden al equipo auditor y 1 persona de apoyo, de conformidad con los formatos de Declaración de Independencia y Conflicto de Intereses diligenciadas y firmadas.  Se verifican memorandos de asignación de auditoría, con número de radicado 3-2020-12997 y 3-2020-14317. En igual medida se constata el diligenciamiento correcto de los formatos Declaración de Independencia y Conflicto de Intereses, por cada una de las personas que participaron en el desarrollo de la Auditoría, salvo lo manifestado en las observaciones. Se constata la aprobación de 4 hallazgos administrativos, 1 disciplinario y 1 fiscal, contando con la verificación y aprobación de los atributos de configuración del hallazgo: criterio, condición, causa y efecto. 
27. Auditoria de desempeño n.° 146. Desarrollo Local de Teusaquillo: Se verifica la participación de un total de 5 personas, 4 corresponden al equipo auditor y 1 persona de apoyo, de conformidad con los formatos de Declaración de Independencia y Conflicto de Intereses diligenciadas y firmadas.  Se verifican memorandos de asignación de auditoría, con número de radicado 3-2020-13001. En igual medida se constata el diligenciamiento correcto de los formatos Declaración de Independencia y Conflicto de Intereses, por cada una de las personas que participaron en el desarrollo de la Auditoría, salvo lo manifestado en las observaciones. Se constata la aprobación de 2 hallazgos administrativos, contando con la verificación y aprobación de los atributos de configuración del hallazgo: criterio, condición, causa y efecto. 
memorando de asignación de MARIO ARIAS LAVERDE (técnico 314-05)
28. Auditoria de desempeño n.° 147. Desarrollo Local de Barrios Unidos: Se verifica la participación de un total de 7 personas, 6 corresponden al equipo auditor y 1 persona de apoyo, de conformidad con los formatos de Declaración de Independencia y Conflicto de Intereses diligenciadas y firmadas.  Se verifican memorandos de asignación de auditoría, con número de radicado 3-2020-13002. En igual medida se constata el diligenciamiento correcto de los formatos Declaración de Independencia y Conflicto de Intereses, por cada una de las personas que participaron en el desarrollo de la Auditoría, salvo lo manifestado en las observaciones. Se constata la aprobación de 2 hallazgos administrativos, contando con la verificación y aprobación de los atributos de configuración del hallazgo: criterio, condición, causa y efecto.
29. Auditoria de desempeño n.° 148. Desarrollo Local de Candelaria: Se verifica la participación de un total de 7 personas, 6 corresponden al equipo auditor y 1 persona de apoyo, de conformidad con los formatos de Declaración de Independencia y Conflicto de Intereses diligenciadas y firmadas.  Se verifican memorandos de asignación de auditoría, con número de radicado 3-2020-13006. En igual medida se constata el diligenciamiento correcto de los formatos Declaración de Independencia y Conflicto de Intereses, por cada una de las personas que participaron en el desarrollo de la Auditoría. Se constata la aprobación de 3 hallazgos administrativos y 1 disciplinario, contando con la verificación y aprobación de los atributos de configuración del hallazgo: criterio, condición, causa y efecto.
30. Auditoria de desempeño n.° 149. Desarrollo Local de Mártires: Se verifica la participación de un total de 8 personas, 6 corresponden al equipo auditor y 2 persona de apoyo, de conformidad con los formatos de Declaración de Independencia y Conflicto de Intereses diligenciadas y firmadas.  Se verifican memorandos de asignación de auditoría, con número de radicado 3-2020-13004. En igual medida se constata el diligenciamiento correcto de los formatos Declaración de Independencia y Conflicto de Intereses, por cada una de las personas que participaron en el desarrollo de la Auditoría. Se constata la aprobación de 9 hallazgos administrativos y 3 disciplinarios, contando con la verificación y aprobación de los atributos de configuración del hallazgo: criterio, condición, causa y efecto.
31. Auditoria de desempeño n.° 150. Desarrollo Local de Antonio Nariño: Se verifica la participación de un total de 6 personas, 5 corresponden al equipo auditor y 1 persona de apoyo, de conformidad con los formatos de Declaración de Independencia y Conflicto de Intereses diligenciadas y firmadas.  Se verifican memorandos de asignación de auditoría, con número de radicado 3-2020-13008. En igual medida se constata el diligenciamiento correcto de los formatos Declaración de Independencia y Conflicto de Intereses, por cada una de las personas que participaron en el desarrollo de la Auditoría, salvo lo manifestado en las observaciones. Se constata la aprobación de 2 hallazgos administrativos contando con la verificación y aprobación de los atributos de configuración del hallazgo: criterio, condición, causa y efecto.
32. Auditoria de desempeño n.° 182. Desarrollo Local de Ciudad Bolívar: Se verifica la participación de un total de 4 personas correspondientes al equipo auditor, de conformidad con los formatos de Declaración de Independencia y Conflicto de Intereses diligenciadas y firmadas.  Se verifican memorandos de asignación de auditoría, con número de radicado 3-2020-16950 y 3-2020-17191. En igual medida se constata el diligenciamiento correcto de los formatos Declaración de Independencia y Conflicto de Intereses, por cada una de las personas que participaron en el desarrollo de la Auditoría, salvo lo manifestado en las observaciones. 
33. Auditoria de desempeño n.° 183. Desarrollo Local de Bosa: Se verifica la participación de un total de 9 personas correspondientes al equipo auditor, 7 corresponden al equipo auditor y 2 personas de apoyo de conformidad con los formatos de Declaración de Independencia y Conflicto de Intereses diligenciadas y firmadas.  Se verifican memorandos de asignación de auditoría, con número de radicado 3-2020-16943, 3-2020-17374 y 3-2020-17698. En igual medida se constata el diligenciamiento correcto de los formatos Declaración de Independencia y Conflicto de Intereses, por cada una de las personas que participaron en el desarrollo de la Auditoría, salvo lo manifestado en las observaciones. 
34. Auditoria de desempeño n.° 184. Desarrollo Local de Kennedy: Se verifica la participación de un total de 5 personas correspondientes al equipo auditor, de conformidad con los formatos de Declaración de Independencia y Conflicto de Intereses diligenciadas y firmadas.  Se verifican memorandos de asignación de auditoría, con número de radicado 3-2020-16954. En igual medida se constata el diligenciamiento correcto de los formatos Declaración de Independencia y Conflicto de Intereses, por cada una de las personas que participaron en el desarrollo de la Auditoría, salvo lo manifestado en las observaciones. 
35. Auditoria de desempeño n.° 185. Desarrollo Local de Usme: Se verifica la participación de un total de 4 personas correspondientes al equipo auditor, de conformidad con los formatos de Declaración de Independencia y Conflicto de Intereses diligenciadas y firmadas.  Se verifican memorandos de asignación de auditoría, con número de radicado 3-2020-16965. En igual medida se constata el diligenciamiento correcto de los formatos Declaración de Independencia y Conflicto de Intereses, por cada una de las personas que participaron en el desarrollo de la Auditoría, salvo lo manifestado en las observaciones. 
36. Auditoria de desempeño n.° 186. Desarrollo Local de Suba: Se verifica la participación de un total de 9 personas correspondientes al equipo auditor, 7 corresponden al equipo auditor y 2 personas de apoyo de conformidad con los formatos de Declaración de Independencia y Conflicto de Intereses diligenciadas y firmadas.  Se verifican memorandos de asignación de auditoría, con número de radicado 3-2020-16961 y 3-2020-17719. En igual medida se constata el diligenciamiento correcto de los formatos Declaración de Independencia y Conflicto de Intereses, por cada una de las personas que participaron en el desarrollo de la Auditoría, salvo lo manifestado en las observaciones. 
No se evidencia memorando de asignación de EDGAR JESUS FIGUEROA MORALES (técnico operativo 314-05) y RICARDO JOSÉ FERNÁNDEZ ROLDÁN (secretario)
37. Auditoria de desempeño n.° 187. Desarrollo Local de San Cristóbal: Se verifica la participación de un total de 7 personas correspondientes al equipo auditor, 5 corresponden al equipo auditor y 2 personas de apoyo de conformidad con los formatos de Declaración de Independencia y Conflicto de Intereses diligenciadas y firmadas.  Se verifican memorandos de asignación de auditoría, con número de radicado 3-2020-16956. En igual medida se constata el diligenciamiento correcto de los formatos Declaración de Independencia y Conflicto de Intereses, por cada una de las personas que participaron en el desarrollo de la Auditoría, salvo lo manifestado en las observaciones. 
38. Auditoria de desempeño n.° 188. Desarrollo Local de Rafael Uribe: Se verifica la participación de un total de 6 personas correspondientes al equipo auditor de conformidad con los formatos de Declaración de Independencia y Conflicto de Intereses diligenciadas y firmadas.  Se verifican memorandos de asignación de auditoría, con número de radicado 3-2020-16955 y 3-2020-17190. En igual medida se constata el diligenciamiento correcto de los formatos Declaración de Independencia y Conflicto de Intereses, por cada una de las personas que participaron en el desarrollo de la Auditoría, salvo lo manifestado en las observaciones.
39. Auditoria de desempeño n.° 189. Desarrollo Local de Usaquén: Se verifica la participación de un total de 8 personas, 7 personas correspondientes al equipo auditor y 1 persona de apoyo de conformidad con los formatos de Declaración de Independencia y Conflicto de Intereses diligenciadas y firmadas.  Se verifican memorandos de asignación de auditoría, con número de radicado 3-2020-16963. En igual medida se constata el diligenciamiento correcto de los formatos Declaración de Independencia y Conflicto de Intereses, por cada una de las personas que participaron en el desarrollo de la Auditoría.
40. Auditoria de desempeño n.° 190. Desarrollo Local de Engativá: Se verifica la participación de un total de 6 personas correspondientes al equipo auditor de conformidad con los formatos de Declaración de Independencia y Conflicto de Intereses diligenciadas y firmadas.  Se verifican memorandos de asignación de auditoría, con número de radicado 3-2020-16953. En igual medida se constata el diligenciamiento correcto de los formatos Declaración de Independencia y Conflicto de Intereses, por cada una de las personas que participaron en el desarrollo de la Auditoría, salvo lo manifestado en las observaciones.
41. Auditoria de desempeño n.° 160. Desarrollo Local de Tunjuelito: Se verifica la participación de un total de 5 personas, 4 correspondientes al equipo auditor y 1 persona de apoyo de conformidad con los formatos de Declaración de Independencia y Conflicto de Intereses diligenciadas y firmadas.  Se verifican memorandos de asignación de auditoría, con número de radicado 3-2020-19471. En igual medida se constata el diligenciamiento correcto de los formatos Declaración de Independencia y Conflicto de Intereses, por cada una de las personas que participaron en el desarrollo de la Auditoría.
42. Auditoria de desempeño n.° 161. Desarrollo Local de Sumapaz: Se verifica la participación de un total de 5 personas, 4 correspondientes al equipo auditor y 1 persona de apoyo de conformidad con los formatos de Declaración de Independencia y Conflicto de Intereses diligenciadas y firmadas.  Se verifican memorandos de asignación de auditoría, con número de radicado 3-2020-19481. En igual medida se constata el diligenciamiento correcto de los formatos Declaración de Independencia y Conflicto de Intereses, por cada una de las personas que participaron en el desarrollo de la Auditoría, salvo lo manifestado en las observaciones.
43. Auditoria de desempeño n.° 162. Desarrollo Local de Puente Aranda: Se verifica la participación de un total de 4 personas, 3 correspondientes al equipo auditor y 1 persona de apoyo de conformidad con los formatos de Declaración de Independencia y Conflicto de Intereses diligenciadas y firmadas.  Se verifican memorandos de asignación de auditoría, con número de radicado 3-2020-19498. En igual medida se constata el diligenciamiento correcto de los formatos Declaración de Independencia y Conflicto de Intereses, por cada una de las personas que participaron en el desarrollo de la Auditoría.
44. Auditoria de desempeño n.° 163. Desarrollo Local de Fontibón: Se verifica la participación de un total de 7 personas, 5 correspondientes al equipo auditor y 2 persona de apoyo de conformidad con los formatos de Declaración de Independencia y Conflicto de Intereses diligenciadas y firmadas.  Se verifican memorandos de asignación de auditoría, con número de radicado 3-2020-19500. En igual medida se constata el diligenciamiento correcto de los formatos Declaración de Independencia y Conflicto de Intereses, por cada una de las personas que participaron en el desarrollo de la Auditoría, salvo lo manifestado en las observaciones.
45. Auditoria de desempeño n.° 164. Desarrollo Local de Chapinero: Se verifica la participación de un total de 5 personas, 4 correspondientes al equipo auditor y 1 persona de apoyo de conformidad con los formatos de Declaración de Independencia y Conflicto de Intereses diligenciadas y firmadas.  Se verifican memorandos de asignación de auditoría, con número de radicado 3-2020-19501. En igual medida se constata el diligenciamiento correcto de los formatos Declaración de Independencia y Conflicto de Intereses, por cada una de las personas que participaron en el desarrollo de la Auditoría.
46. Auditoria de desempeño n.° 165. Desarrollo Local de Teusaquillo: Se verifica la participación de un total de 4 correspondientes al equipo auditor y 1 persona de apoyo de conformidad con los formatos de Declaración de Independencia y Conflicto de Intereses diligenciadas y firmadas.  Se verifican memorandos de asignación de auditoría, con número de radicado 3-2020-19503. En igual medida se constata el diligenciamiento correcto de los formatos Declaración de Independencia y Conflicto de Intereses, por cada una de las personas que participaron en el desarrollo de la Auditoría, salvo lo manifestado en las observaciones.
47. Auditoria de desempeño n.° 166. Desarrollo Local de Barrios Unidos: Se verifica la participación de un total de 7personas, 6 correspondientes al equipo auditor y 1 persona de apoyo de conformidad con los formatos de Declaración de Independencia y Conflicto de Intereses diligenciadas y firmadas.  Se verifican memorandos de asignación de auditoría, con número de radicado 3-2020-20061. En igual medida se constata el diligenciamiento correcto de los formatos Declaración de Independencia y Conflicto de Intereses, por cada una de las personas que participaron en el desarrollo de la Auditoría.
48. Auditoria de desempeño n.° 167. Desarrollo Local de Candelaria: Se verifica la participación de un total de 6 personas correspondientes al equipo auditor de conformidad con los formatos de Declaración de Independencia y Conflicto de Intereses diligenciadas y firmadas.  Se verifican memorandos de asignación de auditoría, con número de radicado 3-2020-19506. En igual medida se constata el diligenciamiento correcto de los formatos Declaración de Independencia y Conflicto de Intereses, por cada una de las personas que participaron en el desarrollo de la Auditoría, salvo lo manifestado en las observaciones.
49. Auditoria de desempeño n.° 168. Desarrollo Local de Mártires: Se verifica la participación de un total de 6 personas correspondientes al equipo auditor de conformidad con los formatos de Declaración de Independencia y Conflicto de Intereses diligenciadas y firmadas.  Se verifican memorandos de asignación de auditoría, con número de radicado 3-2020-19509. En igual medida se constata el diligenciamiento correcto de los formatos Declaración de Independencia y Conflicto de Intereses, por cada una de las personas que participaron en el desarrollo de la Auditoría, salvo lo manifestado en las observaciones.
50. Auditoria de desempeño n.° 169. Desarrollo Local de Antonio Nariño: Se verifica la participación de un total de 7 personas, 6 personas correspondientes al equipo auditor y 1 persona de apoyo de conformidad con los formatos de Declaración de Independencia y Conflicto de Intereses diligenciadas y firmadas.  Se verifican memorandos de asignación de auditoría, con número de radicado 3-2020-19510. En igual medida se constata el diligenciamiento correcto de los formatos Declaración de Independencia y Conflicto de Intereses, por cada una de las personas que participaron en el desarrollo de la Auditoría, salvo lo manifestado en las observaciones.
51. Auditoria de desempeño n.° 170. Desarrollo Local de Santafé: Se verifica la participación de un total de 7 personas, 6 personas correspondientes al equipo auditor y 1 persona de apoyo de conformidad con los formatos de Declaración de Independencia y Conflicto de Intereses diligenciadas y firmadas.  Se verifican memorandos de asignación de auditoría, con número de radicado 3-2020-19514. En igual medida se constata el diligenciamiento correcto de los formatos Declaración de Independencia y Conflicto de Intereses, por cada una de las personas que participaron en el desarrollo de la Auditoría, salvo lo manifestado en las observaciones.
El riesgo continua abierto para monitoreo y verificación en el tercer cuatrimestre de 2020</t>
  </si>
  <si>
    <t>1. Auditoria de regularidad n.° 120 Fondo de desarrollo local de Tunjuelito: Las observaciones o hallazgos relacionados en el acta de comité técnico n.° 12 no son equivalentes a los presentados en el informe final dado que en este se desvirtúan los siguientes hallazgos: 3.1.3.2., 3.1.3.3., 3.3.3.1 se deja la observación ya que el acta debe servir como insumo para la realización del informe final. 
3. Auditoria de regularidad n.° 122 Fondo de desarrollo local de Santafé: las observaciones o hallazgos relacionados en el acta de comité técnico no son equivalentes a los presentados en el  informe final dado que en este se desvirtúan los siguientes hallazgos: 3.3.2.1., 3.3.2.2., 3.3.2.3 se deja la observación ya que  el acta debe servir como insumo para la realización del informe final.
5. Auditoria de regularidad n.° 124 Fondo de desarrollo local de Fontibón: Las observaciones o hallazgos relacionados en el acta de comité técnico no son equivalentes a los presentados en el  informe final dado que en este se desvirtúan el hallazgo 3.3.3.1., se deja la observación ya que  el acta debe servir como insumo para la realización del informe final.
7. Auditoria de regularidad n.° 126 Fondo de desarrollo local de Teusaquillo: las observaciones o hallazgos relacionados en el acta de comité técnico no son equivalentes a los presentados en el  informe final dado que en este se desvirtúan los siguientes hallazgos: 3.1.2.3., 3.1.2.4., 3.1.2.5., 3.1.2.6 y 3.3.3.1., se deja la observación ya que  el acta debe servir como insumo para la realización del informe final.
9. Auditoria de regularidad n.° 128 Fondo de desarrollo local de Candelaria: Las observaciones o hallazgos relacionados en el acta de comité técnico no son equivalentes a los presentados en el  informe final dado que en este se desvirtúan los siguientes hallazgos 3.1.2.2., 3.1.2.4., 3.1.3.5.,  donde se evidencia que en el ACTA para 3.1.3.4. Observación administrativa con incidencia fiscal por valor de $38.713.421, y presunta incidencia disciplinaria, por deficiencias en el diagnóstico, planeación e incumplimiento de obligaciones contractuales mientras que en el INFORME: 3.1.3.4 Hallazgo administrativo con incidencia fiscal por valor de $35.829.817, y presunta incidencia disciplinaria, por deficiencias en el diagnóstico, planeación e incumplimiento de obligaciones contractuales.se deja la observación ya que  el acta debe servir con insumo para la realización del informe final.
11. Auditoria de regularidad n.° 130 Fondo de desarrollo local de Antonio Nariño: las observaciones o hallazgos relacionados en el acta de comité técnico no son equivalentes a los presentados en el  informe final dado que en este se desvirtúan los siguientes hallazgos: 3.1.3.1. presunta incidencia disciplinaria, 3.1.3.2., presunta incidencia disciplinaria y fiscal por valor de $35.480.091,00., 3.3.3.1 presunta incidencia disciplinaria , se deja la observación ya que  el acta debe servir como insumo para la realización del informe final.
21. Auditoria de desempeño n.° 140. Desarrollo Local de Tunjuelito: No se observa la declaración de independencia de OSCAR EDUARDOMELO RICO (ingeniero de apoyo técnico)
24. Auditoria de desempeño n.° 143. Desarrollo Local de Puente Aranda: No se realizó verificación de informe final de auditoria ya que al ingresar a los archivos de trazabilidad para esta auditoria numeral 21. Informe final de auditoria, al descargar el documento el informe corresponde al fondo de desarrollo local de TEUSAQUILLO-FDLT 
27. Auditoria de desempeño n.° 146. Desarrollo Local de Teusaquillo: Si bien la declaración de independencia y conflicto de intereses del señor JORGE AUGUSTO MORA CASCAVITA se encuentra diligencia esta no cuenta con la firma 
29. Auditoria de desempeño n.° 148. Desarrollo Local de Candelaria: Si bien la declaración de independencia y conflicto de intereses del señor ROBERTSON GONZALEZ VARGAS, Profesional Universitario 219-03 se encuentra diligenciada esta no se encuentra firmada
31. Auditoria de desempeño n.° 150. Desarrollo Local de Antonio Nariño: No se evidencia memorando de asignación de DANIEL AUGUSTOCRUZMENESES (apoyo técnico)
32. Auditoria de desempeño n.° 182. Desarrollo Local de Ciudad Bolívar:  Dentro de los documentos evidenciados en trazabilidad se observó un alcance con radicado número 3-2020-20125 del 31-07-2020 memorando de asignación de auditoria de desempeño código 151 PAD 2020 del señor Guillermo Antonio Perilla Novoa el cual no corresponde a esta auditoria dado que el CÓDIGO de esta es 182 además no cuenta con declaración de independencia.
Por otro lado, dentro de la carpeta declaraciones de independencia 182- D-FDL C BOLIVAR-2020 no se evidenciaron las declaraciones de las siguientes personas: GILBERTO BARÓN BENAVIDES, Gerente 039-02, CARLOS ALFONSO OTAVO HURTADO, Profesional Especializado 222-05, NUBIA ORJUELA PERDOMO, Profesional Universitario 219-03 y LUZ MYRIAM SILVA BUSTOS, Profesional Universitario 219-03.
33. Auditoria de desempeño n.° 183. Desarrollo Local de Bosa: Si bien se observa la declaración de independencia de ANA RITA LEAL CAMELO con rol de auditor, JOSÉ ÁNGEL ESPELETA GUERRERO rol Gerente, LUZ FABIOLA CORREDOR rol de auditora ODILIA RESTREPO PIEDRAHITA rol auditora se encuentran debidamente firmadas, su diligenciamiento NO ya que indica que fue realizado para la auditoria de desempeño CICLO I. CÓDIGO 152 y su memorando de asignación corresponde al CÓDIGO 183.
Por otro lado, se observa la declaración de independencia de ANA HORACIO GONZÁLEZ ARDILA rol de secretario, OLGA YANINE HERRERA MARTINEZ con rol de secretaria se encuentran debidamente firmadas su diligenciamiento NO ya que indica que fue realizado para la auditoria de desempeño CICLO I. CÓDIGO 152 y está auditoria corresponde al CÓDIGO 183.
34. Auditoria de desempeño n.° 184. Desarrollo Local de Kennedy: No se observa la declaración de independencia de las siguientes personas: RICARDO ROJAS SANABRIA, Gerente 039-02, ÁLVARO MURILLO ALFONSO, Profesional Especializado 222-09, DAGOBERTO WILCHEZ HERNÁNDEZ, Profesional Universitario 219-01 (E), HENRY MANUEL CUESTA NOVOA, Profesional Universitario 219-03siendo asignados para auditoria de desempeño 183, mediante radicado   3-2020-16954 del 30-06-20.
35. Auditoria de desempeño n.° 185. Desarrollo Local de Usme: No se observa la declaración de independencia de: RICARDO ROJAS SANABRIA, Gerente 039-02, ÁLVARO MURILLO ALFONSO, Profesional Especializado 222-09, DAGOBERTO WILCHEZ HERNÁNDEZ, Profesional Universitario 219-01 (E) y HENRY MANUEL CUESTA NOVOA, Profesional Universitario 219-03 siendo asignados para auditoria de desempeño 183, mediante radicado   3-2020-16965 del 30-06-2020.
36. Auditoria de desempeño n.° 186. Desarrollo Local de Suba: Si bien se observa la declaración de independencia de WILSON ALBERTO NUÑEZ TORRES con rol de Gerente, se encuentra debidamente firmada pero su diligenciamiento indica que fue realizado para la auditoria de desempeño CICLO I. CÓDIGO 155 y su memorando de asignación corresponde al CÓDIGO 186.
37. Auditoria de desempeño n.° 187. Desarrollo Local de San Cristóbal: Si bien se observa la declaración de independencia de ANDRÉS RENATO NARVÁEZ VILLARREAL con rol de Auditor, JAIME ARTURO BAUTISTA CASTELBLANCO con rol de Gerente, LUZ NANCY DIAZ GRANADOS con rol de apoyo técnico, se evidencia que se encuentran debidamente firmadas pero su diligenciamiento indica que fueron realizado para la auditoria de desempeño CICLO I. CÓDIGO 156 y su memorando de asignación corresponde al CÓDIGO 186.LUZ NANCY DIAZ GRANADOS con rol de apoyo técnico, se evidencia que se encuentran debidamente firmadas pero su diligenciamiento indica que fue realizado para la auditoria de desempeño CICLO I. CÓDIGO 156 además no se evidencia memorando de asignación.
JAIRO HERNANDO MESA RINCON (contratista), no se evidencia memorando de asignación, pero si se encuentra debidamente diligencia la declaración de independencia.
38. Auditoria de desempeño n.° 188. Desarrollo Local de Rafael Uribe: No se evidencia la declaración de independencia de las siguientes: LUIS ARTURO OSPINA HENAO, Gerente 039-02, FERNANDO MORALES BENAVIDEZ, Profesional Universitario 219-01 (E), JUAN CARLOS PINZON LÓPEZ, Profesional Universitario 219-03, EDUARDO CARREÑO BARAJAS, Profesional Especializado 222-07, RAMON ANDRES HERNANDEZ PÉREZ, Contratista Asignados por memorando con RADICADO NÚMERO:    3-2020-16955 del 30-06-2020 y TATIANA PAOLA SABOGAL MÉNDEZ asignada por memorando con RADICADO NÚMERO: 3-2020-17190 del 01-07-2020.
40. Auditoria de desempeño n.° 190. Desarrollo Local de Engativá:  No se evidencia memorando de asignación de WILSON ALBEIRO BAUTISTA LEGUIZAMÓN en calidad de auditor.No se evidencia declaración de independencia de ANDERSON ROMERO ÁLVAREZ Gerente 039-02 y GLORIA STELLA GONZÁLEZ BELTRÁN Profesional Especializado 222-07 asignados mediante memorando con radicado número 3-2020-16953 del 30-06-2020.
42. Auditoria de desempeño n.° 161. Desarrollo Local de Sumapaz: No se evidencia memorando de asignación de CARLOS ALBERTO PARGA CHAVARRIA (apoyo técnico)
44. Auditoria de desempeño n.° 163. Desarrollo Local de Fontibón: No se evidencia declaración de independencia de las siguientes personas: CARMEN DOLLY PEDRAZA NEIRA, Profesional Universitario 219-03 asignada a auditoria por memorado con radicado número 3-2020-19500 del 24-07-2020. Además, no se evidencia memorando de asignación de DIANA CAROLINA RODRÍGUEZ DÍAZ con rol de contratista y MARTHA ELENA JARAMILLO con rol de auxiliar administrativo.
46. Auditoria de desempeño n.° 165. Desarrollo Local de Teusaquillo:  MARIO HERNANDEZ LAVERDE, si bien se observa que la declaración de independencia y conflicto de intereses se encuentra debidamente firmada, su diligenciamiento NO, dado que en el numeral A., no se especifica la calidad del cargo de la Contraloría de Bogotá D.C., el rol, ni el nombre del sujeto de vigilancia y control fiscal y en el numeral B tampoco se especifica cual es la vigencia del Plan de Auditoria Distrital.
48. Auditoria de desempeño n.° 167. Desarrollo Local de Candelaria: No se evidencia declaración de independencia y conflicto de intereses de: ANDREA DEL PILAR LUENGAS MUÑOZ, Gerente 039-02, GLADIS INES GAITÁN LOZANO, Profesional Universitario 219-03, ROBERTSON GONZÁLEZ VARGAS, Profesional Universitario 219-03, MIRIAM YOLANDA GARCIA VELASQUEZ, Profesional Universitario 219-03, MARÍA ALEJANDRA LÓPEZ RODRÍGUEZ, Contratista y RAFAEL ROMERO ROMERO, Contratista Asignados mediante memorando con radicado número: 3-2020-19506 del 24-07-2020
49. Auditoria de desempeño n.° 168. Desarrollo Local de Mártires: No se evidencia declaración de independencia y conflicto de intereses de: MAURICIO JAVIER OSPINA TORRES, Gerente 039-02, LEONARDO RODRIGUEZ BRICENO, Profesional Especializado 222-05, ENRIQUE SALAZAR PEÑA, Profesional Especializado 222-07, HECTOR LAZARO RODRIGUEZ R., Profesional Universitario 219-03 OMAR CAMILO GONZALEZ MONTENEGRO, Contratista y JORGE LUIS VÁSQUEZ RODRÍGUEZ, Contratista asignados mediante memorando con radicado número: 3-2020-19509 del 24-07-2020
50. Auditoria de desempeño n.° 169. Desarrollo Local de Antonio Nariño:  No se evidencia memorando de asignación de DANIEL AUGUSTO CRUZ MENESES (apoyo técnico)
51. Auditoria de desempeño n.° 170. Desarrollo Local de Santafé: No se evidencia declaración de independencia y conflicto de intereses de las siguientes personas MARIA ANGELICA TOVAR, Gerente 039-02, ÁLVARO CORTES MARTÍNEZ, Profesional Universitario 2019-03, HILDA RODRÍGUEZ GONZÁLEZ, Profesional Universitario 2019-01 (E), EDUARDO M. MERIZALDE SALAZAR, Profesional Especializado 222-07, PABLO ARISTÓBULO SIERRA LEÓN, Contratista asignados mediante memorando con radicado número: 3-2020-19514 del 24-07-2020</t>
  </si>
  <si>
    <r>
      <rPr>
        <b/>
        <sz val="10"/>
        <rFont val="Arial"/>
        <family val="2"/>
      </rPr>
      <t xml:space="preserve">Seguimiento agosto de 2020: </t>
    </r>
    <r>
      <rPr>
        <sz val="10"/>
        <rFont val="Arial"/>
        <family val="2"/>
      </rPr>
      <t xml:space="preserve">
1) Se validaron en comité técnico  187 hallazgos administrativos, los cuales  cumplieron con los atributos, de los cuales 43 son fiscales y 35 disciplinarios.
2) Se cumplió por parte de los Auditores, el Nivel Directivo y los Contratistas con el diligenciamiento de la "Declaración de independencia y conflicto de                              intereses", en cada auditoría prevista en el PAD. Se firmaron un total de 106, las cuales se encuentran subidas en trazabilidad.</t>
    </r>
  </si>
  <si>
    <r>
      <rPr>
        <b/>
        <sz val="10"/>
        <rFont val="Arial"/>
        <family val="2"/>
      </rPr>
      <t>Verificación agosto 31 de 2020:Servicios Públicos</t>
    </r>
    <r>
      <rPr>
        <b/>
        <u/>
        <sz val="10"/>
        <rFont val="Arial"/>
        <family val="2"/>
      </rPr>
      <t xml:space="preserve">
 (acción 1):</t>
    </r>
    <r>
      <rPr>
        <sz val="10"/>
        <rFont val="Arial"/>
        <family val="2"/>
      </rPr>
      <t xml:space="preserve">
1. Auditoría de Regularidad No.222 Empresa de Acueducto, Alcantarillado de Bogotá, EAB - E.S.P.: De conformidad con el acta No.50 comité técnico extraordinario del 30-6-2020 cuyo objeto estuvo el aprobar o improbar el informe final de Auditoría, se constata la aprobación de 34 hallazgos administrativos,  11 hallazgos con incidencia disciplinaria y 11 fiscales por valor de $ 30.403.903,160 millones de pesos mcte, contando con la verificación y aprobación de los atributos de configuración del hallazgo: criterio, condición, causa y efecto, por parte de los responsables de la auditoría. Se valida que la totalidad de los hallazgos están relacionados a cabalidad en el informe final de auditoría.
2. Auditoría de Regularidad No.223 Unidad Administrativa Especial de Servicios Públicos – UAESP: De conformidad con el acta No.43 comité técnico extraordinario del 9-6-2020 cuyo objeto estuvo el aprobar o improbar el informe final de Auditoría, se constata la aprobación de 32 hallazgos administrativos, 8 hallazgos con incidencia disciplinaria y 9 hallazgos con incidencia fiscal por valor de $ 5.437.848.059 millones de pesos mcte. Se valida que la totalidad de los hallazgos están relacionados a cabalidad en el informe final de auditoría de junio de 2020.
3. Auditoría de Regularidad No.224 Empresa de Telecomunicaciones de Bogotá S.A.E.S.P. -ETB: De conformidad con el acta No.45 comité técnico extraordinario del 16-6-2020 cuyo objeto estuvo el aprobar o improbar en reunión virtual el informe final de Auditoría, se constata la aprobación de 10 hallazgos administrativos, 3 hallazgos con incidencia disciplinaria y 2 hallazgos fiscales por valor de $ 5.819.276.436,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 junio de 2020.
4. Auditoría de Regularidad No.225 Grupo Energía de Bogotá S.A. E.S.P. GEB S.A. E.S.P.: De conformidad con el acta No.47 comité técnico extraordinario del 18-6-2020 cuyo objeto estuvo el aprobar o improbar el informe final auditoría, se constata la aprobación de 43 hallazgos administrativos, 9 hallazgos con incidencia disciplinaria y 11 hallazgos fiscales por valor de $ 272.217.308.696,90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 junio de 2020.
5. Auditoría de Desempeño No.227 Américas Business Procesos Services S.A.: De conformidad con el acta No.53 comité técnico extraordinario del 3-7-2020 cuyo objeto estuvo el aprobar o improbar el informe final auditoría, se constata la aprobación de 30 hallazgos administrativos, 3 hallazgos con incidencia disciplinaria y 3 hallazgos fiscales por valor de $ 268.740.027,04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 junio de 2020</t>
    </r>
    <r>
      <rPr>
        <b/>
        <sz val="10"/>
        <rFont val="Arial"/>
        <family val="2"/>
      </rPr>
      <t xml:space="preserve">
</t>
    </r>
    <r>
      <rPr>
        <sz val="10"/>
        <rFont val="Arial"/>
        <family val="2"/>
      </rPr>
      <t xml:space="preserve">
</t>
    </r>
    <r>
      <rPr>
        <b/>
        <sz val="10"/>
        <rFont val="Arial"/>
        <family val="2"/>
      </rPr>
      <t xml:space="preserve">(acción 2): </t>
    </r>
    <r>
      <rPr>
        <sz val="10"/>
        <rFont val="Arial"/>
        <family val="2"/>
      </rPr>
      <t xml:space="preserve">
1. Auditoría de Desempeño No.228 Gas Natural S.A. ESP.: Se verifica la participación de un total de 12 personas en el equipo auditor de conformidad con los formatos de Declaración de Independencia y Conflicto de Intereses diligenciadas y firmadas. Se verifica memorando de asignación de auditoría, con número de radicado 3-2020-17027. En igual medida se constata el diligenciamiento correcto de los formatos declaración de independencia y conflicto de intereses, por cada una de las personas que participaron en el desarrollo de la Auditoría. Los documentos referidos con anterioridad se encuentran en el repositorio de información de trazabilidad en la Intranet de la Contraloría de Bogotá. 
2. Auditoría de Regularidad No.233 Compañía Colombiana de Servicios de Valor Agregado y Telemático S.A. ESP - COLVATEL S.A E.S.P.: Se verifica la participación de un total de 12 personas en el equipo auditor de conformidad con los formatos de Declaración de Independencia y Conflicto de Intereses diligenciadas y firmadas. Se verifican memorandos de asignación de auditoría, con números de radicado 3-20120-17770, 3-2020-22215.En igual medida se constata el diligenciamiento correcto de los formatos Declaración de Independencia y Conflicto de Intereses, por cada una de las personas que participaron en el desarrollo de la Auditoría. 
3. Auditoría de Desempeño No.229 Empresa de Acueducto, Alcantarillado de Bogotá, EAB - E.S.P.: Se verifica la participación de un total de 12 personas en el equipo auditor de conformidad con los formatos de Declaración de Independencia y Conflicto de Intereses diligenciadas y firmadas. Se verifica memorando de asignación de auditoría, con número de radicado 3-2020-17910.En igual medida se constata el diligenciamiento correcto de los formatos Declaración de Independencia y Conflicto de Intereses, por cada una de las personas que participaron en el desarrollo de la Auditoría.
4. Auditoría de Desempeño No.230 Empresa de Telecomunicaciones de Bogotá S.A. E.S.P. -ETB: Se verifica la participación de un total de 13 personas en el equipo auditor de conformidad con los formatos de Declaración de Independencia y Conflicto de Intereses diligenciadas y firmadas. Se verifican memorandos de asignación de auditoría, con números de radicado 3-2020-16998, 3-2020-17139. En igual medida se constata el diligenciamiento correcto de los formatos Declaración de Independencia y Conflicto de Intereses, por cada una de las personas que participaron en el desarrollo de la Auditoría.
 5. Auditoría de Regularidad No.231 Caudales de Colombia S.A. E.S.P.: Se verifica la participación de un total de 11 personas en el equipo auditor de conformidad con los formatos de Declaración de Independencia y Conflicto de Intereses diligenciadas y firmadas. Se verifican memorando de asignación de auditoría, con número de radicado 3-2019-17146. En igual medida se constata el diligenciamiento correcto de los formatos Declaración de Independencia y Conflicto de Intereses, por cada una de las personas que participaron en el desarrollo de la Auditoría.
6. Auditoría de Regularidad No.232 Aguas de Bogotá S.A. E.S.P.: Se verifica la participación de un total de 14 personas en el equipo auditor de conformidad con los formatos de Declaración de Independencia y Conflicto de Intereses diligenciadas y firmadas. Se verifica memorando de asignación de auditoría, con número de radicado 3-2020-17145. En igual medida se constata el diligenciamiento correcto de los formatos Declaración de Independencia y Conflicto de Intereses, por cada una de las personas que participaron en el desarrollo de la Auditoría.</t>
    </r>
    <r>
      <rPr>
        <b/>
        <sz val="10"/>
        <rFont val="Arial"/>
        <family val="2"/>
      </rPr>
      <t xml:space="preserve">
</t>
    </r>
    <r>
      <rPr>
        <sz val="10"/>
        <rFont val="Arial"/>
        <family val="2"/>
      </rPr>
      <t xml:space="preserve">
El riesgo continua abierto para monitoreo y verificación en el tercer cuatrimestre de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</si>
</sst>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x14ac:knownFonts="1">
    <font>
      <sz val="11"/>
      <color theme="1"/>
      <name val="Calibri"/>
      <family val="2"/>
      <scheme val="minor"/>
    </font>
    <font>
      <b/>
      <sz val="14"/>
      <color theme="1"/>
      <name val="Calibri"/>
      <family val="2"/>
      <scheme val="minor"/>
    </font>
    <font>
      <sz val="10"/>
      <name val="Arial"/>
      <family val="2"/>
    </font>
    <font>
      <sz val="12"/>
      <name val="Arial"/>
      <family val="2"/>
    </font>
    <font>
      <sz val="10"/>
      <color theme="1"/>
      <name val="Arial"/>
      <family val="2"/>
    </font>
    <font>
      <b/>
      <sz val="10"/>
      <color theme="1"/>
      <name val="Arial"/>
      <family val="2"/>
    </font>
    <font>
      <b/>
      <sz val="14"/>
      <color theme="1"/>
      <name val="Arial"/>
      <family val="2"/>
    </font>
    <font>
      <sz val="11"/>
      <color theme="1"/>
      <name val="Calibri"/>
      <family val="2"/>
      <scheme val="minor"/>
    </font>
    <font>
      <sz val="11"/>
      <color theme="1"/>
      <name val="Arial"/>
      <family val="2"/>
    </font>
    <font>
      <sz val="10"/>
      <color rgb="FFFF0000"/>
      <name val="Arial"/>
      <family val="2"/>
    </font>
    <font>
      <b/>
      <sz val="10"/>
      <color indexed="10"/>
      <name val="Arial"/>
      <family val="2"/>
    </font>
    <font>
      <sz val="10"/>
      <color theme="1"/>
      <name val="Calibri"/>
      <family val="2"/>
      <scheme val="minor"/>
    </font>
    <font>
      <i/>
      <sz val="10"/>
      <name val="Arial"/>
      <family val="2"/>
    </font>
    <font>
      <b/>
      <sz val="10"/>
      <name val="Arial"/>
      <family val="2"/>
    </font>
    <font>
      <b/>
      <sz val="10"/>
      <name val="Calibri"/>
      <family val="2"/>
      <scheme val="minor"/>
    </font>
    <font>
      <i/>
      <sz val="10"/>
      <color theme="1"/>
      <name val="Arial"/>
      <family val="2"/>
    </font>
    <font>
      <b/>
      <sz val="10"/>
      <color rgb="FFFF0000"/>
      <name val="Arial"/>
      <family val="2"/>
    </font>
    <font>
      <b/>
      <sz val="11"/>
      <color theme="1"/>
      <name val="Calibri"/>
      <family val="2"/>
      <scheme val="minor"/>
    </font>
    <font>
      <sz val="11"/>
      <color rgb="FF000000"/>
      <name val="Calibri"/>
      <family val="2"/>
    </font>
    <font>
      <b/>
      <sz val="16"/>
      <name val="Calibri"/>
      <family val="2"/>
      <scheme val="minor"/>
    </font>
    <font>
      <b/>
      <sz val="11"/>
      <name val="Arial"/>
      <family val="2"/>
    </font>
    <font>
      <b/>
      <u/>
      <sz val="10"/>
      <name val="Arial"/>
      <family val="2"/>
    </font>
    <font>
      <sz val="8"/>
      <name val="Calibri"/>
      <family val="2"/>
      <scheme val="minor"/>
    </font>
    <font>
      <sz val="9"/>
      <color indexed="81"/>
      <name val="Tahoma"/>
      <family val="2"/>
    </font>
    <font>
      <b/>
      <sz val="9"/>
      <color indexed="81"/>
      <name val="Tahoma"/>
      <family val="2"/>
    </font>
    <font>
      <sz val="11"/>
      <name val="Arial"/>
      <family val="2"/>
    </font>
    <font>
      <b/>
      <sz val="9"/>
      <name val="Arial"/>
      <family val="2"/>
    </font>
    <font>
      <sz val="10"/>
      <color indexed="10"/>
      <name val="Arial"/>
      <family val="2"/>
    </font>
    <font>
      <b/>
      <sz val="14"/>
      <name val="Arial"/>
      <family val="2"/>
    </font>
    <font>
      <b/>
      <sz val="12"/>
      <name val="Arial"/>
      <family val="2"/>
    </font>
  </fonts>
  <fills count="1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FF"/>
        <bgColor indexed="64"/>
      </patternFill>
    </fill>
    <fill>
      <patternFill patternType="solid">
        <fgColor theme="4"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theme="5" tint="0.59999389629810485"/>
        <bgColor indexed="64"/>
      </patternFill>
    </fill>
    <fill>
      <patternFill patternType="solid">
        <fgColor theme="2"/>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cellStyleXfs>
  <cellXfs count="332">
    <xf numFmtId="0" fontId="0" fillId="0" borderId="0" xfId="0"/>
    <xf numFmtId="0" fontId="8" fillId="0" borderId="0" xfId="0" applyFont="1"/>
    <xf numFmtId="0" fontId="4" fillId="0" borderId="0" xfId="0" applyFont="1"/>
    <xf numFmtId="0" fontId="8" fillId="0" borderId="0" xfId="0" applyFont="1" applyAlignment="1">
      <alignment vertical="center"/>
    </xf>
    <xf numFmtId="0" fontId="0" fillId="0" borderId="0" xfId="0" applyAlignment="1">
      <alignment vertical="center"/>
    </xf>
    <xf numFmtId="0" fontId="4" fillId="0" borderId="0" xfId="0" applyFont="1" applyFill="1"/>
    <xf numFmtId="0" fontId="2" fillId="2" borderId="5" xfId="0" applyNumberFormat="1" applyFont="1" applyFill="1" applyBorder="1" applyAlignment="1" applyProtection="1">
      <alignment horizontal="justify" vertical="top" wrapText="1"/>
    </xf>
    <xf numFmtId="14" fontId="4" fillId="0" borderId="0" xfId="0" applyNumberFormat="1" applyFont="1" applyFill="1" applyBorder="1" applyAlignment="1">
      <alignment horizontal="center" vertical="center" wrapText="1"/>
    </xf>
    <xf numFmtId="0" fontId="2" fillId="2" borderId="5"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9" fontId="2" fillId="2" borderId="5" xfId="0" applyNumberFormat="1"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0" fontId="2" fillId="2" borderId="5" xfId="0" applyNumberFormat="1" applyFont="1" applyFill="1" applyBorder="1" applyAlignment="1" applyProtection="1">
      <alignment horizontal="justify" vertical="center" wrapText="1"/>
    </xf>
    <xf numFmtId="0" fontId="4" fillId="7" borderId="5" xfId="0" applyFont="1" applyFill="1" applyBorder="1" applyAlignment="1">
      <alignment horizontal="justify" vertical="center" wrapText="1"/>
    </xf>
    <xf numFmtId="0" fontId="5" fillId="3"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5" fillId="3" borderId="5"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8" xfId="0" applyFont="1" applyFill="1" applyBorder="1" applyAlignment="1">
      <alignment horizontal="justify" vertical="center" wrapText="1"/>
    </xf>
    <xf numFmtId="9" fontId="2" fillId="2" borderId="8" xfId="0" applyNumberFormat="1" applyFont="1" applyFill="1" applyBorder="1" applyAlignment="1">
      <alignment horizontal="center" vertical="center" wrapText="1"/>
    </xf>
    <xf numFmtId="14" fontId="2" fillId="2" borderId="8" xfId="0" applyNumberFormat="1" applyFont="1" applyFill="1" applyBorder="1" applyAlignment="1">
      <alignment horizontal="center" vertical="center" wrapText="1"/>
    </xf>
    <xf numFmtId="0" fontId="2" fillId="2" borderId="8" xfId="0" applyNumberFormat="1" applyFont="1" applyFill="1" applyBorder="1" applyAlignment="1" applyProtection="1">
      <alignment horizontal="justify" vertical="center" wrapText="1"/>
    </xf>
    <xf numFmtId="0" fontId="2" fillId="0" borderId="3" xfId="0" applyFont="1" applyFill="1" applyBorder="1" applyAlignment="1">
      <alignment horizontal="center" vertical="center" wrapText="1"/>
    </xf>
    <xf numFmtId="0" fontId="13" fillId="2" borderId="5" xfId="0" applyFont="1" applyFill="1" applyBorder="1" applyAlignment="1">
      <alignment horizontal="center" vertical="center"/>
    </xf>
    <xf numFmtId="0" fontId="4" fillId="0" borderId="5" xfId="0" applyFont="1" applyFill="1" applyBorder="1" applyAlignment="1">
      <alignment horizontal="justify" vertical="top" wrapText="1"/>
    </xf>
    <xf numFmtId="9" fontId="4" fillId="0" borderId="5"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13" fillId="2" borderId="2" xfId="0" applyFont="1" applyFill="1" applyBorder="1" applyAlignment="1">
      <alignment horizontal="justify" vertical="center" wrapText="1"/>
    </xf>
    <xf numFmtId="0" fontId="13" fillId="2" borderId="2" xfId="0" applyFont="1" applyFill="1" applyBorder="1" applyAlignment="1">
      <alignment horizontal="center" vertical="center" wrapText="1"/>
    </xf>
    <xf numFmtId="0" fontId="13" fillId="2" borderId="5" xfId="0" applyFont="1" applyFill="1" applyBorder="1" applyAlignment="1">
      <alignment horizontal="justify" vertical="center" wrapText="1"/>
    </xf>
    <xf numFmtId="0" fontId="13" fillId="2" borderId="5"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9" fillId="2" borderId="5" xfId="0" applyFont="1" applyFill="1" applyBorder="1" applyAlignment="1">
      <alignment horizontal="justify" vertical="center" wrapText="1"/>
    </xf>
    <xf numFmtId="14" fontId="5" fillId="2" borderId="5" xfId="0" applyNumberFormat="1" applyFont="1" applyFill="1" applyBorder="1" applyAlignment="1">
      <alignment horizontal="center" vertical="center" wrapText="1"/>
    </xf>
    <xf numFmtId="0" fontId="2" fillId="0" borderId="11" xfId="0" applyFont="1" applyFill="1" applyBorder="1" applyAlignment="1">
      <alignment horizontal="justify" vertical="center" wrapText="1"/>
    </xf>
    <xf numFmtId="0" fontId="13" fillId="0" borderId="11" xfId="0" applyFont="1" applyFill="1" applyBorder="1" applyAlignment="1">
      <alignment horizontal="justify" vertical="center" wrapText="1"/>
    </xf>
    <xf numFmtId="0" fontId="5" fillId="3" borderId="5"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2" fillId="0" borderId="0" xfId="1"/>
    <xf numFmtId="0" fontId="2" fillId="0" borderId="0" xfId="1" applyProtection="1"/>
    <xf numFmtId="0" fontId="13" fillId="8" borderId="5" xfId="1" applyFont="1" applyFill="1" applyBorder="1" applyAlignment="1">
      <alignment vertical="center" wrapText="1"/>
    </xf>
    <xf numFmtId="0" fontId="2" fillId="0" borderId="0" xfId="1" applyFont="1" applyProtection="1"/>
    <xf numFmtId="0" fontId="13" fillId="8" borderId="5" xfId="0" applyFont="1" applyFill="1" applyBorder="1" applyAlignment="1" applyProtection="1">
      <alignment horizontal="center" vertical="center" wrapText="1"/>
    </xf>
    <xf numFmtId="0" fontId="13" fillId="8" borderId="5" xfId="1" applyFont="1" applyFill="1" applyBorder="1" applyAlignment="1" applyProtection="1">
      <alignment vertical="center" wrapText="1"/>
    </xf>
    <xf numFmtId="0" fontId="13" fillId="8" borderId="5" xfId="1" applyFont="1" applyFill="1" applyBorder="1" applyAlignment="1" applyProtection="1">
      <alignment horizontal="center" vertical="center" textRotation="89" wrapText="1"/>
    </xf>
    <xf numFmtId="0" fontId="13" fillId="8" borderId="5" xfId="1" applyFont="1" applyFill="1" applyBorder="1" applyAlignment="1" applyProtection="1">
      <alignment horizontal="center" vertical="center" textRotation="90" wrapText="1"/>
    </xf>
    <xf numFmtId="0" fontId="13" fillId="9" borderId="5" xfId="0" applyFont="1" applyFill="1" applyBorder="1" applyAlignment="1" applyProtection="1">
      <alignment horizontal="center" vertical="center" wrapText="1"/>
    </xf>
    <xf numFmtId="0" fontId="13" fillId="8" borderId="5" xfId="1" applyFont="1" applyFill="1" applyBorder="1" applyAlignment="1" applyProtection="1">
      <alignment horizontal="center" vertical="center" wrapText="1"/>
    </xf>
    <xf numFmtId="0" fontId="13" fillId="10" borderId="5" xfId="0" applyFont="1" applyFill="1" applyBorder="1" applyAlignment="1" applyProtection="1">
      <alignment horizontal="center" vertical="center" wrapText="1"/>
    </xf>
    <xf numFmtId="0" fontId="13" fillId="8" borderId="5" xfId="0" applyFont="1" applyFill="1" applyBorder="1" applyAlignment="1" applyProtection="1">
      <alignment vertical="center" wrapText="1"/>
    </xf>
    <xf numFmtId="0" fontId="13" fillId="11" borderId="5" xfId="0" applyFont="1" applyFill="1" applyBorder="1" applyAlignment="1" applyProtection="1">
      <alignment horizontal="center" vertical="center" wrapText="1"/>
    </xf>
    <xf numFmtId="0" fontId="13" fillId="12" borderId="5" xfId="0" applyFont="1" applyFill="1" applyBorder="1" applyAlignment="1" applyProtection="1">
      <alignment horizontal="center" vertical="center" wrapText="1"/>
    </xf>
    <xf numFmtId="0" fontId="13" fillId="0" borderId="5" xfId="1" applyFont="1" applyFill="1" applyBorder="1" applyAlignment="1" applyProtection="1">
      <alignment horizontal="center" vertical="center" wrapText="1"/>
      <protection locked="0"/>
    </xf>
    <xf numFmtId="0" fontId="13" fillId="0" borderId="5" xfId="1" applyFont="1" applyFill="1" applyBorder="1" applyAlignment="1" applyProtection="1">
      <alignment horizontal="center" vertical="center" wrapText="1"/>
    </xf>
    <xf numFmtId="1" fontId="13" fillId="14" borderId="5" xfId="4" applyNumberFormat="1" applyFont="1" applyFill="1" applyBorder="1" applyAlignment="1" applyProtection="1">
      <alignment horizontal="center" vertical="center" wrapText="1"/>
    </xf>
    <xf numFmtId="0" fontId="2" fillId="0" borderId="0" xfId="1" applyFont="1"/>
    <xf numFmtId="0" fontId="2" fillId="13" borderId="4" xfId="1" applyFont="1" applyFill="1" applyBorder="1" applyAlignment="1" applyProtection="1">
      <alignment horizontal="center" vertical="center" wrapText="1"/>
      <protection locked="0"/>
    </xf>
    <xf numFmtId="0" fontId="2" fillId="13" borderId="5" xfId="1" applyFont="1" applyFill="1" applyBorder="1" applyAlignment="1" applyProtection="1">
      <alignment horizontal="center" vertical="center" wrapText="1"/>
      <protection locked="0"/>
    </xf>
    <xf numFmtId="0" fontId="2" fillId="0" borderId="5" xfId="1" applyFont="1" applyFill="1" applyBorder="1" applyAlignment="1" applyProtection="1">
      <alignment horizontal="center" vertical="center" wrapText="1"/>
      <protection locked="0"/>
    </xf>
    <xf numFmtId="0" fontId="2" fillId="0" borderId="5" xfId="1" applyFont="1" applyBorder="1" applyAlignment="1" applyProtection="1">
      <alignment horizontal="justify" vertical="center" wrapText="1"/>
      <protection locked="0"/>
    </xf>
    <xf numFmtId="0" fontId="2" fillId="0" borderId="5" xfId="1" applyFont="1" applyBorder="1" applyAlignment="1" applyProtection="1">
      <alignment horizontal="center" vertical="center" wrapText="1"/>
      <protection locked="0"/>
    </xf>
    <xf numFmtId="0" fontId="2" fillId="0" borderId="5" xfId="1" applyFont="1" applyBorder="1" applyAlignment="1">
      <alignment horizontal="center" vertical="center" wrapText="1"/>
    </xf>
    <xf numFmtId="1" fontId="2" fillId="14" borderId="5" xfId="1" applyNumberFormat="1" applyFont="1" applyFill="1" applyBorder="1" applyAlignment="1">
      <alignment horizontal="center" vertical="center" wrapText="1"/>
    </xf>
    <xf numFmtId="2" fontId="13" fillId="14" borderId="5" xfId="4" applyNumberFormat="1" applyFont="1" applyFill="1" applyBorder="1" applyAlignment="1" applyProtection="1">
      <alignment horizontal="center" vertical="center" wrapText="1"/>
    </xf>
    <xf numFmtId="2" fontId="13" fillId="0" borderId="5" xfId="4" applyNumberFormat="1" applyFont="1" applyFill="1" applyBorder="1" applyAlignment="1" applyProtection="1">
      <alignment horizontal="center" vertical="center" wrapText="1"/>
      <protection locked="0"/>
    </xf>
    <xf numFmtId="0" fontId="2" fillId="14" borderId="5" xfId="1" applyFont="1" applyFill="1" applyBorder="1" applyAlignment="1">
      <alignment horizontal="center" vertical="center" wrapText="1"/>
    </xf>
    <xf numFmtId="0" fontId="2" fillId="0" borderId="5" xfId="1" applyFont="1" applyFill="1" applyBorder="1" applyAlignment="1" applyProtection="1">
      <alignment horizontal="justify" vertical="center" wrapText="1"/>
      <protection locked="0"/>
    </xf>
    <xf numFmtId="14" fontId="2" fillId="0" borderId="5" xfId="1" applyNumberFormat="1" applyFont="1" applyBorder="1" applyAlignment="1" applyProtection="1">
      <alignment horizontal="center" vertical="center" wrapText="1"/>
      <protection locked="0"/>
    </xf>
    <xf numFmtId="0" fontId="2" fillId="13" borderId="4" xfId="1" applyFont="1" applyFill="1" applyBorder="1" applyAlignment="1" applyProtection="1">
      <alignment vertical="center" wrapText="1"/>
      <protection locked="0"/>
    </xf>
    <xf numFmtId="0" fontId="2" fillId="13" borderId="5" xfId="1" applyFont="1" applyFill="1" applyBorder="1" applyAlignment="1" applyProtection="1">
      <alignment vertical="center" wrapText="1"/>
      <protection locked="0"/>
    </xf>
    <xf numFmtId="0" fontId="2" fillId="0" borderId="5" xfId="1" applyFont="1" applyFill="1" applyBorder="1" applyAlignment="1" applyProtection="1">
      <alignment vertical="center" wrapText="1"/>
      <protection locked="0"/>
    </xf>
    <xf numFmtId="0" fontId="2" fillId="0" borderId="5" xfId="1" applyFont="1" applyBorder="1" applyAlignment="1" applyProtection="1">
      <alignment vertical="center" wrapText="1"/>
      <protection locked="0"/>
    </xf>
    <xf numFmtId="0" fontId="2" fillId="0" borderId="5" xfId="1" applyFont="1" applyBorder="1" applyAlignment="1">
      <alignment vertical="center" wrapText="1"/>
    </xf>
    <xf numFmtId="14" fontId="2" fillId="0" borderId="5" xfId="1" applyNumberFormat="1" applyFont="1" applyBorder="1" applyAlignment="1" applyProtection="1">
      <alignment vertical="center" wrapText="1"/>
      <protection locked="0"/>
    </xf>
    <xf numFmtId="0" fontId="2" fillId="0" borderId="0" xfId="1" applyAlignment="1">
      <alignment horizontal="center"/>
    </xf>
    <xf numFmtId="0" fontId="22" fillId="0" borderId="0" xfId="0" applyFont="1" applyFill="1" applyAlignment="1" applyProtection="1">
      <alignment horizontal="center" vertical="center" wrapText="1"/>
    </xf>
    <xf numFmtId="0" fontId="2" fillId="0" borderId="5" xfId="1" applyFont="1" applyBorder="1" applyAlignment="1" applyProtection="1">
      <alignment horizontal="left" vertical="top" wrapText="1"/>
      <protection locked="0"/>
    </xf>
    <xf numFmtId="0" fontId="2" fillId="0" borderId="2" xfId="1" applyFont="1" applyBorder="1" applyAlignment="1" applyProtection="1">
      <alignment horizontal="justify" vertical="center" wrapText="1"/>
      <protection locked="0"/>
    </xf>
    <xf numFmtId="9" fontId="2" fillId="0" borderId="2" xfId="3" applyNumberFormat="1" applyFont="1" applyBorder="1" applyAlignment="1" applyProtection="1">
      <alignment horizontal="center" vertical="center" wrapText="1"/>
      <protection locked="0"/>
    </xf>
    <xf numFmtId="0" fontId="13" fillId="0" borderId="2" xfId="1" applyFont="1" applyBorder="1" applyAlignment="1" applyProtection="1">
      <alignment horizontal="center" vertical="center" wrapText="1"/>
      <protection locked="0"/>
    </xf>
    <xf numFmtId="9" fontId="2" fillId="0" borderId="5" xfId="1" applyNumberFormat="1" applyFont="1" applyBorder="1" applyAlignment="1" applyProtection="1">
      <alignment horizontal="center" vertical="center" wrapText="1"/>
      <protection locked="0"/>
    </xf>
    <xf numFmtId="0" fontId="2" fillId="0" borderId="5" xfId="1" applyFont="1" applyBorder="1" applyAlignment="1" applyProtection="1">
      <alignment horizontal="justify" vertical="top" wrapText="1"/>
      <protection locked="0"/>
    </xf>
    <xf numFmtId="0" fontId="13" fillId="0" borderId="2" xfId="1" applyFont="1" applyBorder="1" applyAlignment="1" applyProtection="1">
      <alignment horizontal="justify" vertical="center" wrapText="1"/>
      <protection locked="0"/>
    </xf>
    <xf numFmtId="0" fontId="2" fillId="0" borderId="0" xfId="1" applyAlignment="1">
      <alignment horizontal="justify" wrapText="1"/>
    </xf>
    <xf numFmtId="0" fontId="0" fillId="0" borderId="0" xfId="0" applyAlignment="1">
      <alignment horizontal="justify" wrapText="1"/>
    </xf>
    <xf numFmtId="0" fontId="13" fillId="0" borderId="18" xfId="1" applyFont="1" applyBorder="1" applyAlignment="1" applyProtection="1">
      <alignment horizontal="center" vertical="center" wrapText="1"/>
      <protection locked="0"/>
    </xf>
    <xf numFmtId="0" fontId="13" fillId="0" borderId="0" xfId="1" applyFont="1"/>
    <xf numFmtId="0" fontId="17" fillId="0" borderId="0" xfId="0" applyFont="1"/>
    <xf numFmtId="0" fontId="2" fillId="0" borderId="3" xfId="1" applyFont="1" applyBorder="1" applyAlignment="1" applyProtection="1">
      <alignment horizontal="justify" vertical="center" wrapText="1"/>
      <protection locked="0"/>
    </xf>
    <xf numFmtId="9" fontId="2" fillId="0" borderId="10" xfId="0" applyNumberFormat="1" applyFont="1" applyFill="1" applyBorder="1" applyAlignment="1">
      <alignment horizontal="center" vertical="center" wrapText="1"/>
    </xf>
    <xf numFmtId="0" fontId="25" fillId="0" borderId="0" xfId="0" applyFont="1"/>
    <xf numFmtId="0" fontId="13"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justify"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justify" vertical="top" wrapText="1"/>
    </xf>
    <xf numFmtId="9" fontId="2" fillId="0" borderId="2" xfId="0" applyNumberFormat="1" applyFont="1" applyFill="1" applyBorder="1" applyAlignment="1">
      <alignment horizontal="center" vertical="center" wrapText="1"/>
    </xf>
    <xf numFmtId="0" fontId="8" fillId="0" borderId="0" xfId="0" applyFont="1" applyFill="1"/>
    <xf numFmtId="0" fontId="2" fillId="0" borderId="5" xfId="0" applyFont="1" applyFill="1" applyBorder="1" applyAlignment="1">
      <alignment horizontal="center" vertical="center"/>
    </xf>
    <xf numFmtId="0" fontId="2" fillId="0" borderId="5" xfId="0" applyFont="1" applyFill="1" applyBorder="1" applyAlignment="1">
      <alignment horizontal="justify" vertical="center" wrapText="1"/>
    </xf>
    <xf numFmtId="14" fontId="2" fillId="0" borderId="5" xfId="0" applyNumberFormat="1" applyFont="1" applyFill="1" applyBorder="1" applyAlignment="1">
      <alignment horizontal="center" vertical="center" wrapText="1"/>
    </xf>
    <xf numFmtId="14" fontId="2" fillId="0" borderId="5" xfId="0" applyNumberFormat="1" applyFont="1" applyFill="1" applyBorder="1" applyAlignment="1">
      <alignment horizontal="justify" vertical="center" wrapText="1"/>
    </xf>
    <xf numFmtId="0" fontId="9" fillId="0" borderId="5" xfId="0" applyFont="1" applyFill="1" applyBorder="1"/>
    <xf numFmtId="0" fontId="4" fillId="0" borderId="5"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5" xfId="0" applyFont="1" applyFill="1" applyBorder="1" applyAlignment="1">
      <alignment vertical="center" wrapText="1"/>
    </xf>
    <xf numFmtId="14" fontId="4" fillId="0" borderId="5" xfId="0" applyNumberFormat="1" applyFont="1" applyFill="1" applyBorder="1" applyAlignment="1">
      <alignment horizontal="center" vertical="center" wrapText="1"/>
    </xf>
    <xf numFmtId="0" fontId="8" fillId="0" borderId="0" xfId="0" applyFont="1" applyFill="1" applyBorder="1"/>
    <xf numFmtId="0" fontId="2" fillId="0" borderId="5" xfId="0" applyFont="1" applyFill="1" applyBorder="1" applyAlignment="1">
      <alignment horizontal="center" vertical="center" wrapText="1"/>
    </xf>
    <xf numFmtId="1" fontId="2" fillId="0" borderId="5" xfId="0" applyNumberFormat="1" applyFont="1" applyFill="1" applyBorder="1" applyAlignment="1" applyProtection="1">
      <alignment horizontal="center" vertical="center" wrapText="1"/>
      <protection locked="0"/>
    </xf>
    <xf numFmtId="9" fontId="2" fillId="0" borderId="5" xfId="3" applyFont="1" applyFill="1" applyBorder="1" applyAlignment="1">
      <alignment horizontal="center" vertical="center" wrapText="1"/>
    </xf>
    <xf numFmtId="9" fontId="8" fillId="0" borderId="0" xfId="3" applyFont="1" applyFill="1"/>
    <xf numFmtId="0" fontId="2" fillId="0" borderId="8" xfId="0" applyFont="1" applyFill="1" applyBorder="1" applyAlignment="1">
      <alignment horizontal="center" vertical="center" wrapText="1"/>
    </xf>
    <xf numFmtId="2" fontId="2" fillId="0" borderId="8" xfId="0" applyNumberFormat="1" applyFont="1" applyFill="1" applyBorder="1" applyAlignment="1">
      <alignment horizontal="center" vertical="center"/>
    </xf>
    <xf numFmtId="0" fontId="2" fillId="0" borderId="8" xfId="0" applyFont="1" applyFill="1" applyBorder="1" applyAlignment="1">
      <alignment horizontal="justify" vertical="center" wrapText="1"/>
    </xf>
    <xf numFmtId="1" fontId="2" fillId="0" borderId="8" xfId="0" applyNumberFormat="1" applyFont="1" applyFill="1" applyBorder="1" applyAlignment="1" applyProtection="1">
      <alignment horizontal="center" vertical="center" wrapText="1"/>
      <protection locked="0"/>
    </xf>
    <xf numFmtId="14" fontId="2" fillId="0" borderId="8"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xf>
    <xf numFmtId="9" fontId="4" fillId="0" borderId="5" xfId="0" applyNumberFormat="1" applyFont="1" applyFill="1" applyBorder="1" applyAlignment="1">
      <alignment horizontal="center" vertical="center"/>
    </xf>
    <xf numFmtId="0" fontId="2" fillId="0" borderId="10" xfId="0" applyFont="1" applyFill="1" applyBorder="1" applyAlignment="1">
      <alignment horizontal="justify" vertical="top" wrapText="1"/>
    </xf>
    <xf numFmtId="0" fontId="4" fillId="0" borderId="5" xfId="0" applyFont="1" applyFill="1" applyBorder="1"/>
    <xf numFmtId="0" fontId="5" fillId="0" borderId="5" xfId="0" applyFont="1" applyFill="1" applyBorder="1" applyAlignment="1">
      <alignment horizontal="justify" vertical="center" wrapText="1"/>
    </xf>
    <xf numFmtId="0" fontId="4" fillId="0" borderId="5" xfId="0" applyFont="1" applyFill="1" applyBorder="1" applyAlignment="1">
      <alignment vertical="top" wrapText="1"/>
    </xf>
    <xf numFmtId="0" fontId="2" fillId="0" borderId="5" xfId="1" applyFont="1" applyFill="1" applyBorder="1" applyAlignment="1" applyProtection="1">
      <alignment horizontal="justify" vertical="top" wrapText="1"/>
      <protection locked="0"/>
    </xf>
    <xf numFmtId="0" fontId="13" fillId="0" borderId="5" xfId="1" applyFont="1" applyFill="1" applyBorder="1" applyAlignment="1" applyProtection="1">
      <alignment horizontal="justify" vertical="center" wrapText="1"/>
      <protection locked="0"/>
    </xf>
    <xf numFmtId="0" fontId="13" fillId="0" borderId="0" xfId="1" applyFont="1" applyFill="1"/>
    <xf numFmtId="0" fontId="2" fillId="0" borderId="0" xfId="1" applyFont="1" applyFill="1" applyAlignment="1">
      <alignment horizontal="justify" wrapText="1"/>
    </xf>
    <xf numFmtId="0" fontId="4" fillId="0" borderId="5" xfId="0" applyFont="1" applyBorder="1" applyAlignment="1">
      <alignment horizontal="justify" vertical="top" wrapText="1"/>
    </xf>
    <xf numFmtId="0" fontId="2" fillId="0" borderId="0" xfId="0" applyFont="1" applyAlignment="1">
      <alignment horizontal="justify" vertical="top" wrapText="1"/>
    </xf>
    <xf numFmtId="0" fontId="4" fillId="0" borderId="0" xfId="0" applyFont="1" applyAlignment="1">
      <alignment horizontal="justify" vertical="top" wrapText="1"/>
    </xf>
    <xf numFmtId="0" fontId="2" fillId="0" borderId="0" xfId="0" applyFont="1" applyFill="1" applyAlignment="1" applyProtection="1">
      <alignment horizontal="center" vertical="center" wrapText="1"/>
    </xf>
    <xf numFmtId="0" fontId="5" fillId="0" borderId="0" xfId="0" applyFont="1" applyFill="1"/>
    <xf numFmtId="0" fontId="5" fillId="0" borderId="0" xfId="0" applyFont="1"/>
    <xf numFmtId="9" fontId="2" fillId="0" borderId="8" xfId="0" applyNumberFormat="1" applyFont="1" applyFill="1" applyBorder="1" applyAlignment="1">
      <alignment horizontal="center" vertical="center" wrapText="1"/>
    </xf>
    <xf numFmtId="0" fontId="5" fillId="0" borderId="8" xfId="0" applyFont="1" applyFill="1" applyBorder="1" applyAlignment="1">
      <alignment horizontal="justify" vertical="center" wrapText="1"/>
    </xf>
    <xf numFmtId="14" fontId="5" fillId="0" borderId="8" xfId="0" applyNumberFormat="1" applyFont="1" applyFill="1" applyBorder="1" applyAlignment="1">
      <alignment horizontal="center" vertical="center" wrapText="1"/>
    </xf>
    <xf numFmtId="0" fontId="13" fillId="2" borderId="8" xfId="0" applyFont="1" applyFill="1" applyBorder="1" applyAlignment="1">
      <alignment horizontal="center" vertical="center" wrapText="1"/>
    </xf>
    <xf numFmtId="0" fontId="2" fillId="0" borderId="5" xfId="1" applyFont="1" applyFill="1" applyBorder="1" applyAlignment="1" applyProtection="1">
      <alignment horizontal="center" vertical="center" wrapText="1"/>
      <protection locked="0"/>
    </xf>
    <xf numFmtId="0" fontId="13" fillId="0" borderId="5" xfId="1" applyFont="1" applyBorder="1" applyAlignment="1" applyProtection="1">
      <alignment horizontal="center" vertical="center" wrapText="1"/>
      <protection locked="0"/>
    </xf>
    <xf numFmtId="0" fontId="2" fillId="0" borderId="5" xfId="1" applyFont="1" applyFill="1" applyBorder="1" applyAlignment="1" applyProtection="1">
      <alignment horizontal="justify" vertical="center" wrapText="1"/>
      <protection locked="0"/>
    </xf>
    <xf numFmtId="0" fontId="26" fillId="0" borderId="5" xfId="1" applyFont="1" applyFill="1" applyBorder="1" applyAlignment="1" applyProtection="1">
      <alignment horizontal="center" vertical="center" wrapText="1"/>
      <protection locked="0"/>
    </xf>
    <xf numFmtId="0" fontId="26" fillId="0" borderId="5" xfId="1" applyFont="1" applyFill="1" applyBorder="1" applyAlignment="1" applyProtection="1">
      <alignment horizontal="center" vertical="center" wrapText="1"/>
    </xf>
    <xf numFmtId="1" fontId="26" fillId="0" borderId="5" xfId="4" applyNumberFormat="1" applyFont="1" applyFill="1" applyBorder="1" applyAlignment="1" applyProtection="1">
      <alignment horizontal="center" vertical="center" wrapText="1"/>
    </xf>
    <xf numFmtId="2" fontId="26" fillId="0" borderId="5" xfId="4" applyNumberFormat="1" applyFont="1" applyFill="1" applyBorder="1" applyAlignment="1" applyProtection="1">
      <alignment horizontal="center" vertical="center" wrapText="1"/>
    </xf>
    <xf numFmtId="2" fontId="26" fillId="0" borderId="5" xfId="4" applyNumberFormat="1" applyFont="1" applyFill="1" applyBorder="1" applyAlignment="1" applyProtection="1">
      <alignment horizontal="center" vertical="center" wrapText="1"/>
      <protection locked="0"/>
    </xf>
    <xf numFmtId="1" fontId="25" fillId="0" borderId="5" xfId="1" applyNumberFormat="1" applyFont="1" applyFill="1" applyBorder="1" applyAlignment="1">
      <alignment horizontal="center" vertical="center" wrapText="1"/>
    </xf>
    <xf numFmtId="0" fontId="25" fillId="0" borderId="5" xfId="1" applyFont="1" applyFill="1" applyBorder="1" applyAlignment="1">
      <alignment horizontal="center" vertical="center" wrapText="1"/>
    </xf>
    <xf numFmtId="0" fontId="2" fillId="0" borderId="5" xfId="1" applyFont="1" applyFill="1" applyBorder="1" applyAlignment="1">
      <alignment horizontal="center" vertical="center" wrapText="1"/>
    </xf>
    <xf numFmtId="9" fontId="2" fillId="0" borderId="5" xfId="3" applyFont="1" applyFill="1" applyBorder="1" applyAlignment="1" applyProtection="1">
      <alignment horizontal="center" vertical="center" wrapText="1"/>
      <protection locked="0"/>
    </xf>
    <xf numFmtId="0" fontId="9" fillId="0" borderId="5" xfId="1" applyFont="1" applyFill="1" applyBorder="1" applyAlignment="1" applyProtection="1">
      <alignment horizontal="center" vertical="center" wrapText="1"/>
      <protection locked="0"/>
    </xf>
    <xf numFmtId="0" fontId="2" fillId="0" borderId="5" xfId="1" applyFill="1" applyBorder="1"/>
    <xf numFmtId="0" fontId="2" fillId="0" borderId="0" xfId="1" applyBorder="1"/>
    <xf numFmtId="0" fontId="2" fillId="0" borderId="5" xfId="1" applyFill="1" applyBorder="1" applyAlignment="1" applyProtection="1">
      <alignment horizontal="justify" vertical="top" wrapText="1"/>
      <protection locked="0"/>
    </xf>
    <xf numFmtId="0" fontId="9" fillId="0" borderId="5" xfId="1" applyFont="1" applyFill="1" applyBorder="1" applyAlignment="1" applyProtection="1">
      <alignment horizontal="justify" vertical="center" wrapText="1"/>
      <protection locked="0"/>
    </xf>
    <xf numFmtId="1" fontId="2" fillId="0" borderId="5" xfId="1" applyNumberFormat="1" applyFont="1" applyFill="1" applyBorder="1" applyAlignment="1" applyProtection="1">
      <alignment horizontal="center" vertical="center" wrapText="1"/>
      <protection locked="0"/>
    </xf>
    <xf numFmtId="0" fontId="2" fillId="0" borderId="0" xfId="1" applyFont="1" applyFill="1"/>
    <xf numFmtId="0" fontId="2" fillId="0" borderId="0" xfId="1" applyFont="1" applyFill="1" applyAlignment="1">
      <alignment horizontal="center"/>
    </xf>
    <xf numFmtId="0" fontId="2" fillId="13" borderId="5" xfId="1" applyFont="1" applyFill="1" applyBorder="1" applyAlignment="1" applyProtection="1">
      <alignment horizontal="justify" vertical="center" wrapText="1"/>
      <protection locked="0"/>
    </xf>
    <xf numFmtId="0" fontId="13" fillId="0" borderId="5" xfId="1" applyFont="1" applyFill="1" applyBorder="1" applyAlignment="1" applyProtection="1">
      <alignment horizontal="center" vertical="center" wrapText="1"/>
      <protection locked="0"/>
    </xf>
    <xf numFmtId="0" fontId="2" fillId="0" borderId="0" xfId="1" applyFont="1" applyBorder="1" applyAlignment="1" applyProtection="1">
      <alignment horizontal="left" vertical="center" wrapText="1"/>
      <protection locked="0"/>
    </xf>
    <xf numFmtId="0" fontId="25" fillId="0" borderId="10" xfId="1" applyFont="1" applyFill="1" applyBorder="1" applyAlignment="1">
      <alignment horizontal="center" vertical="center" wrapText="1"/>
    </xf>
    <xf numFmtId="0" fontId="25" fillId="0" borderId="11"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10" xfId="1" applyFont="1" applyFill="1" applyBorder="1" applyAlignment="1" applyProtection="1">
      <alignment horizontal="center" vertical="center" wrapText="1"/>
      <protection locked="0"/>
    </xf>
    <xf numFmtId="0" fontId="2" fillId="0" borderId="11" xfId="1" applyFont="1" applyFill="1" applyBorder="1" applyAlignment="1" applyProtection="1">
      <alignment horizontal="center" vertical="center" wrapText="1"/>
      <protection locked="0"/>
    </xf>
    <xf numFmtId="0" fontId="13" fillId="0" borderId="10" xfId="1" applyFont="1" applyFill="1" applyBorder="1" applyAlignment="1" applyProtection="1">
      <alignment horizontal="justify" vertical="top" wrapText="1"/>
      <protection locked="0"/>
    </xf>
    <xf numFmtId="0" fontId="2" fillId="0" borderId="16" xfId="1" applyFont="1" applyFill="1" applyBorder="1" applyAlignment="1" applyProtection="1">
      <alignment horizontal="justify" vertical="top" wrapText="1"/>
      <protection locked="0"/>
    </xf>
    <xf numFmtId="0" fontId="2" fillId="0" borderId="11" xfId="1" applyFont="1" applyFill="1" applyBorder="1" applyAlignment="1" applyProtection="1">
      <alignment horizontal="justify" vertical="top" wrapText="1"/>
      <protection locked="0"/>
    </xf>
    <xf numFmtId="0" fontId="13" fillId="0" borderId="10" xfId="1" applyFont="1" applyFill="1" applyBorder="1" applyAlignment="1" applyProtection="1">
      <alignment horizontal="center" vertical="center" wrapText="1"/>
      <protection locked="0"/>
    </xf>
    <xf numFmtId="0" fontId="13" fillId="0" borderId="16" xfId="1" applyFont="1" applyFill="1" applyBorder="1" applyAlignment="1" applyProtection="1">
      <alignment horizontal="center" vertical="center" wrapText="1"/>
      <protection locked="0"/>
    </xf>
    <xf numFmtId="0" fontId="13" fillId="0" borderId="11" xfId="1" applyFont="1" applyFill="1" applyBorder="1" applyAlignment="1" applyProtection="1">
      <alignment horizontal="center" vertical="center" wrapText="1"/>
      <protection locked="0"/>
    </xf>
    <xf numFmtId="9" fontId="2" fillId="0" borderId="10" xfId="3" applyFont="1" applyFill="1" applyBorder="1" applyAlignment="1" applyProtection="1">
      <alignment horizontal="center" vertical="center" wrapText="1"/>
      <protection locked="0"/>
    </xf>
    <xf numFmtId="9" fontId="2" fillId="0" borderId="16" xfId="3" applyFont="1" applyFill="1" applyBorder="1" applyAlignment="1" applyProtection="1">
      <alignment horizontal="center" vertical="center" wrapText="1"/>
      <protection locked="0"/>
    </xf>
    <xf numFmtId="9" fontId="2" fillId="0" borderId="11" xfId="3" applyFont="1" applyFill="1" applyBorder="1" applyAlignment="1" applyProtection="1">
      <alignment horizontal="center" vertical="center" wrapText="1"/>
      <protection locked="0"/>
    </xf>
    <xf numFmtId="0" fontId="2" fillId="0" borderId="10" xfId="1" applyFont="1" applyFill="1" applyBorder="1" applyAlignment="1" applyProtection="1">
      <alignment horizontal="left" vertical="top" wrapText="1"/>
      <protection locked="0"/>
    </xf>
    <xf numFmtId="0" fontId="2" fillId="0" borderId="16" xfId="1" applyFont="1" applyFill="1" applyBorder="1" applyAlignment="1" applyProtection="1">
      <alignment horizontal="left" vertical="top" wrapText="1"/>
      <protection locked="0"/>
    </xf>
    <xf numFmtId="0" fontId="2" fillId="0" borderId="11" xfId="1" applyFont="1" applyFill="1" applyBorder="1" applyAlignment="1" applyProtection="1">
      <alignment horizontal="left" vertical="top" wrapText="1"/>
      <protection locked="0"/>
    </xf>
    <xf numFmtId="14" fontId="2" fillId="0" borderId="5" xfId="1" applyNumberFormat="1" applyFont="1" applyFill="1" applyBorder="1" applyAlignment="1" applyProtection="1">
      <alignment horizontal="center" vertical="center" wrapText="1"/>
      <protection locked="0"/>
    </xf>
    <xf numFmtId="0" fontId="2" fillId="0" borderId="5" xfId="1" applyFont="1" applyFill="1" applyBorder="1" applyAlignment="1" applyProtection="1">
      <alignment horizontal="center" vertical="center" wrapText="1"/>
      <protection locked="0"/>
    </xf>
    <xf numFmtId="0" fontId="19" fillId="0" borderId="1"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2" xfId="1" applyFont="1" applyBorder="1" applyAlignment="1" applyProtection="1">
      <alignment horizontal="center" vertical="center" wrapText="1"/>
      <protection locked="0"/>
    </xf>
    <xf numFmtId="0" fontId="19" fillId="0" borderId="5" xfId="1" applyFont="1" applyBorder="1" applyAlignment="1" applyProtection="1">
      <alignment horizontal="center" vertical="center" wrapText="1"/>
      <protection locked="0"/>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5" xfId="1" applyFont="1" applyFill="1" applyBorder="1" applyAlignment="1">
      <alignment horizontal="left" vertical="center" wrapText="1"/>
    </xf>
    <xf numFmtId="0" fontId="3" fillId="0" borderId="6" xfId="1" applyFont="1" applyFill="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4" fillId="0" borderId="14" xfId="0" applyFont="1" applyFill="1" applyBorder="1" applyAlignment="1">
      <alignment horizontal="left"/>
    </xf>
    <xf numFmtId="0" fontId="4" fillId="0" borderId="11" xfId="0" applyFont="1" applyFill="1" applyBorder="1" applyAlignment="1">
      <alignment horizontal="left"/>
    </xf>
    <xf numFmtId="0" fontId="4" fillId="0" borderId="15" xfId="0" applyFont="1" applyFill="1" applyBorder="1" applyAlignment="1">
      <alignment horizontal="left"/>
    </xf>
    <xf numFmtId="0" fontId="4" fillId="0" borderId="4" xfId="0" applyFont="1" applyFill="1" applyBorder="1" applyAlignment="1">
      <alignment horizontal="left"/>
    </xf>
    <xf numFmtId="0" fontId="4" fillId="0" borderId="5" xfId="0" applyFont="1" applyFill="1" applyBorder="1" applyAlignment="1">
      <alignment horizontal="left"/>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8" xfId="0" applyFont="1" applyFill="1" applyBorder="1" applyAlignment="1">
      <alignment horizontal="left"/>
    </xf>
    <xf numFmtId="0" fontId="4" fillId="0" borderId="9" xfId="0" applyFont="1" applyFill="1" applyBorder="1" applyAlignment="1">
      <alignment horizontal="left"/>
    </xf>
    <xf numFmtId="0" fontId="13" fillId="8" borderId="4" xfId="1" applyFont="1" applyFill="1" applyBorder="1" applyAlignment="1" applyProtection="1">
      <alignment horizontal="center" vertical="center" wrapText="1"/>
    </xf>
    <xf numFmtId="0" fontId="13" fillId="8" borderId="5" xfId="1" applyFont="1" applyFill="1" applyBorder="1" applyAlignment="1" applyProtection="1">
      <alignment horizontal="center" vertical="center" wrapText="1"/>
    </xf>
    <xf numFmtId="0" fontId="14" fillId="0" borderId="12" xfId="1" applyFont="1" applyBorder="1" applyAlignment="1">
      <alignment horizontal="left" vertical="center" wrapText="1"/>
    </xf>
    <xf numFmtId="0" fontId="14" fillId="0" borderId="10" xfId="1" applyFont="1" applyBorder="1" applyAlignment="1">
      <alignment horizontal="left" vertical="center" wrapText="1"/>
    </xf>
    <xf numFmtId="0" fontId="14" fillId="0" borderId="13" xfId="1" applyFont="1" applyBorder="1" applyAlignment="1">
      <alignment horizontal="left" vertical="center" wrapText="1"/>
    </xf>
    <xf numFmtId="0" fontId="20" fillId="8" borderId="1" xfId="1" applyFont="1" applyFill="1" applyBorder="1" applyAlignment="1" applyProtection="1">
      <alignment horizontal="center" vertical="center" wrapText="1"/>
    </xf>
    <xf numFmtId="0" fontId="20" fillId="8" borderId="2" xfId="1" applyFont="1" applyFill="1" applyBorder="1" applyAlignment="1" applyProtection="1">
      <alignment horizontal="center" vertical="center" wrapText="1"/>
    </xf>
    <xf numFmtId="0" fontId="13" fillId="4" borderId="2" xfId="1" applyFont="1" applyFill="1" applyBorder="1" applyAlignment="1" applyProtection="1">
      <alignment horizontal="center" vertical="center" wrapText="1"/>
    </xf>
    <xf numFmtId="0" fontId="16" fillId="3" borderId="2" xfId="0" applyFont="1" applyFill="1" applyBorder="1" applyAlignment="1" applyProtection="1">
      <alignment horizontal="center" vertical="center" wrapText="1"/>
    </xf>
    <xf numFmtId="0" fontId="16" fillId="3" borderId="3" xfId="0" applyFont="1" applyFill="1" applyBorder="1" applyAlignment="1" applyProtection="1">
      <alignment horizontal="center" vertical="center" wrapText="1"/>
    </xf>
    <xf numFmtId="0" fontId="13" fillId="4" borderId="5" xfId="1"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3" fillId="8" borderId="5" xfId="1" applyFont="1" applyFill="1" applyBorder="1" applyAlignment="1">
      <alignment horizontal="center" vertical="center" wrapText="1"/>
    </xf>
    <xf numFmtId="0" fontId="13" fillId="8" borderId="5" xfId="0" applyFont="1" applyFill="1" applyBorder="1" applyAlignment="1" applyProtection="1">
      <alignment horizontal="center" vertical="center" wrapText="1"/>
    </xf>
    <xf numFmtId="2" fontId="13" fillId="8" borderId="5" xfId="4" applyNumberFormat="1" applyFont="1" applyFill="1" applyBorder="1" applyAlignment="1" applyProtection="1">
      <alignment horizontal="center" vertical="center" wrapText="1"/>
    </xf>
    <xf numFmtId="0" fontId="13" fillId="8" borderId="5" xfId="1" applyFont="1" applyFill="1" applyBorder="1" applyAlignment="1" applyProtection="1">
      <alignment horizontal="center" vertical="center" textRotation="90" wrapText="1"/>
    </xf>
    <xf numFmtId="0" fontId="2" fillId="14" borderId="5" xfId="1" applyFont="1" applyFill="1" applyBorder="1" applyAlignment="1">
      <alignment horizontal="center" vertical="center" wrapText="1"/>
    </xf>
    <xf numFmtId="0" fontId="2" fillId="13" borderId="4" xfId="1" applyFont="1" applyFill="1" applyBorder="1" applyAlignment="1" applyProtection="1">
      <alignment horizontal="center" vertical="center" wrapText="1"/>
      <protection locked="0"/>
    </xf>
    <xf numFmtId="0" fontId="2" fillId="13" borderId="5" xfId="1" applyFont="1" applyFill="1" applyBorder="1" applyAlignment="1" applyProtection="1">
      <alignment horizontal="center" vertical="center" wrapText="1"/>
      <protection locked="0"/>
    </xf>
    <xf numFmtId="0" fontId="2" fillId="0" borderId="5" xfId="1" applyFont="1" applyBorder="1" applyAlignment="1" applyProtection="1">
      <alignment horizontal="justify" vertical="center" wrapText="1"/>
      <protection locked="0"/>
    </xf>
    <xf numFmtId="0" fontId="2" fillId="0" borderId="5" xfId="1" applyFont="1" applyBorder="1" applyAlignment="1" applyProtection="1">
      <alignment horizontal="center" vertical="center" wrapText="1"/>
      <protection locked="0"/>
    </xf>
    <xf numFmtId="0" fontId="2" fillId="0" borderId="5" xfId="1" applyFont="1" applyBorder="1" applyAlignment="1">
      <alignment horizontal="center" vertical="center" wrapText="1"/>
    </xf>
    <xf numFmtId="1" fontId="2" fillId="14" borderId="5" xfId="1" applyNumberFormat="1" applyFont="1" applyFill="1" applyBorder="1" applyAlignment="1">
      <alignment horizontal="center" vertical="center" wrapText="1"/>
    </xf>
    <xf numFmtId="2" fontId="13" fillId="14" borderId="5" xfId="4" applyNumberFormat="1" applyFont="1" applyFill="1" applyBorder="1" applyAlignment="1" applyProtection="1">
      <alignment horizontal="center" vertical="center" wrapText="1"/>
    </xf>
    <xf numFmtId="2" fontId="13" fillId="0" borderId="5" xfId="4" applyNumberFormat="1" applyFont="1" applyFill="1" applyBorder="1" applyAlignment="1" applyProtection="1">
      <alignment horizontal="center" vertical="center" wrapText="1"/>
      <protection locked="0"/>
    </xf>
    <xf numFmtId="0" fontId="2" fillId="0" borderId="10" xfId="1" applyFont="1" applyBorder="1" applyAlignment="1" applyProtection="1">
      <alignment horizontal="justify" vertical="top" wrapText="1"/>
      <protection locked="0"/>
    </xf>
    <xf numFmtId="0" fontId="2" fillId="0" borderId="11" xfId="1" applyFont="1" applyBorder="1" applyAlignment="1" applyProtection="1">
      <alignment horizontal="justify" vertical="top" wrapText="1"/>
      <protection locked="0"/>
    </xf>
    <xf numFmtId="0" fontId="2" fillId="0" borderId="5" xfId="1" applyFont="1" applyBorder="1" applyAlignment="1" applyProtection="1">
      <alignment horizontal="center" vertical="top" wrapText="1"/>
      <protection locked="0"/>
    </xf>
    <xf numFmtId="0" fontId="13" fillId="0" borderId="11" xfId="1" applyFont="1" applyBorder="1" applyAlignment="1" applyProtection="1">
      <alignment horizontal="center" vertical="center" wrapText="1"/>
      <protection locked="0"/>
    </xf>
    <xf numFmtId="0" fontId="13" fillId="0" borderId="5" xfId="1" applyFont="1" applyBorder="1" applyAlignment="1" applyProtection="1">
      <alignment horizontal="center" vertical="center" wrapText="1"/>
      <protection locked="0"/>
    </xf>
    <xf numFmtId="0" fontId="2" fillId="0" borderId="15" xfId="1" applyFont="1" applyBorder="1" applyAlignment="1" applyProtection="1">
      <alignment horizontal="justify" vertical="center" wrapText="1"/>
      <protection locked="0"/>
    </xf>
    <xf numFmtId="0" fontId="2" fillId="0" borderId="6" xfId="1" applyFont="1" applyBorder="1" applyAlignment="1" applyProtection="1">
      <alignment horizontal="justify" vertical="center" wrapText="1"/>
      <protection locked="0"/>
    </xf>
    <xf numFmtId="0" fontId="2" fillId="0" borderId="5" xfId="1" applyFont="1" applyFill="1" applyBorder="1" applyAlignment="1" applyProtection="1">
      <alignment horizontal="justify" vertical="center" wrapText="1"/>
      <protection locked="0"/>
    </xf>
    <xf numFmtId="14" fontId="2" fillId="0" borderId="5" xfId="1" applyNumberFormat="1" applyFont="1" applyBorder="1" applyAlignment="1" applyProtection="1">
      <alignment horizontal="center" vertical="center" wrapText="1"/>
      <protection locked="0"/>
    </xf>
    <xf numFmtId="0" fontId="2" fillId="0" borderId="5" xfId="1"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8" fillId="0" borderId="1" xfId="0" applyFont="1" applyBorder="1" applyAlignment="1">
      <alignment horizontal="center"/>
    </xf>
    <xf numFmtId="0" fontId="8" fillId="0" borderId="4" xfId="0" applyFont="1" applyBorder="1" applyAlignment="1">
      <alignment horizontal="center"/>
    </xf>
    <xf numFmtId="0" fontId="8" fillId="0" borderId="12" xfId="0" applyFont="1" applyBorder="1" applyAlignment="1">
      <alignment horizont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 fillId="0" borderId="10" xfId="1" applyFont="1" applyBorder="1" applyAlignment="1">
      <alignment horizontal="left" vertical="center" wrapText="1"/>
    </xf>
    <xf numFmtId="0" fontId="3" fillId="0" borderId="13" xfId="1" applyFont="1" applyBorder="1" applyAlignment="1">
      <alignment horizontal="left" vertical="center" wrapText="1"/>
    </xf>
    <xf numFmtId="0" fontId="5" fillId="4" borderId="5"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5" xfId="0" applyFont="1" applyFill="1" applyBorder="1" applyAlignment="1">
      <alignment horizontal="center" vertical="center"/>
    </xf>
    <xf numFmtId="0" fontId="5" fillId="6" borderId="10"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25" fillId="2" borderId="7" xfId="0" applyFont="1" applyFill="1" applyBorder="1" applyAlignment="1">
      <alignment horizontal="center"/>
    </xf>
    <xf numFmtId="0" fontId="25" fillId="2" borderId="8" xfId="0" applyFont="1" applyFill="1" applyBorder="1" applyAlignment="1">
      <alignment horizontal="center"/>
    </xf>
    <xf numFmtId="0" fontId="25" fillId="2" borderId="9" xfId="0" applyFont="1" applyFill="1" applyBorder="1" applyAlignment="1">
      <alignment horizontal="center"/>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xf>
    <xf numFmtId="0" fontId="5" fillId="6" borderId="12" xfId="0" applyFont="1" applyFill="1" applyBorder="1" applyAlignment="1">
      <alignment horizontal="center" vertical="center"/>
    </xf>
    <xf numFmtId="0" fontId="4"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5" borderId="13" xfId="0"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14" fontId="2" fillId="2" borderId="1"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NumberFormat="1" applyFont="1" applyFill="1" applyBorder="1" applyAlignment="1" applyProtection="1">
      <alignment horizontal="justify" vertical="center" wrapText="1"/>
    </xf>
    <xf numFmtId="0" fontId="2" fillId="2" borderId="16" xfId="0" applyNumberFormat="1" applyFont="1" applyFill="1" applyBorder="1" applyAlignment="1" applyProtection="1">
      <alignment horizontal="justify" vertical="center" wrapText="1"/>
    </xf>
    <xf numFmtId="0" fontId="2" fillId="2" borderId="17" xfId="0" applyNumberFormat="1" applyFont="1" applyFill="1" applyBorder="1" applyAlignment="1" applyProtection="1">
      <alignment horizontal="justify" vertical="center" wrapText="1"/>
    </xf>
    <xf numFmtId="0" fontId="0" fillId="0" borderId="1" xfId="0" applyBorder="1" applyAlignment="1">
      <alignment horizontal="center"/>
    </xf>
    <xf numFmtId="0" fontId="0" fillId="0" borderId="4" xfId="0" applyBorder="1" applyAlignment="1">
      <alignment horizontal="center"/>
    </xf>
    <xf numFmtId="0" fontId="0" fillId="0" borderId="12" xfId="0" applyBorder="1" applyAlignment="1">
      <alignment horizontal="center"/>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1" xfId="0" applyFont="1" applyBorder="1" applyAlignment="1">
      <alignment horizontal="center"/>
    </xf>
    <xf numFmtId="0" fontId="4" fillId="0" borderId="4" xfId="0" applyFont="1" applyBorder="1" applyAlignment="1">
      <alignment horizontal="center"/>
    </xf>
    <xf numFmtId="0" fontId="4" fillId="0" borderId="12" xfId="0" applyFont="1" applyBorder="1" applyAlignment="1">
      <alignment horizont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10" xfId="1" applyFont="1" applyBorder="1" applyAlignment="1">
      <alignment horizontal="left" vertical="center" wrapText="1"/>
    </xf>
    <xf numFmtId="0" fontId="2" fillId="0" borderId="13" xfId="1" applyFont="1" applyBorder="1" applyAlignment="1">
      <alignment horizontal="left"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 fillId="0" borderId="14" xfId="0" applyFont="1" applyFill="1" applyBorder="1" applyAlignment="1">
      <alignment horizontal="left"/>
    </xf>
    <xf numFmtId="0" fontId="2" fillId="0" borderId="11" xfId="0" applyFont="1" applyFill="1" applyBorder="1" applyAlignment="1">
      <alignment horizontal="left"/>
    </xf>
    <xf numFmtId="0" fontId="2" fillId="0" borderId="15" xfId="0" applyFont="1" applyFill="1" applyBorder="1" applyAlignment="1">
      <alignment horizontal="left"/>
    </xf>
    <xf numFmtId="0" fontId="5" fillId="4" borderId="8"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5" fillId="3" borderId="8"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8" xfId="0" applyFont="1" applyFill="1" applyBorder="1" applyAlignment="1">
      <alignment horizontal="center" vertical="center"/>
    </xf>
  </cellXfs>
  <cellStyles count="5">
    <cellStyle name="Millares" xfId="4" builtinId="3"/>
    <cellStyle name="Millares 2" xfId="2" xr:uid="{00000000-0005-0000-0000-000001000000}"/>
    <cellStyle name="Normal" xfId="0" builtinId="0"/>
    <cellStyle name="Normal 2" xfId="1" xr:uid="{00000000-0005-0000-0000-000003000000}"/>
    <cellStyle name="Porcentaje" xfId="3" builtinId="5"/>
  </cellStyles>
  <dxfs count="40">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7DDDFF"/>
      <color rgb="FFFFFF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7</xdr:col>
      <xdr:colOff>1086970</xdr:colOff>
      <xdr:row>38</xdr:row>
      <xdr:rowOff>0</xdr:rowOff>
    </xdr:from>
    <xdr:ext cx="4538383" cy="641839"/>
    <xdr:sp macro="" textlink="">
      <xdr:nvSpPr>
        <xdr:cNvPr id="5" name="Rectángulo 4">
          <a:extLst>
            <a:ext uri="{FF2B5EF4-FFF2-40B4-BE49-F238E27FC236}">
              <a16:creationId xmlns:a16="http://schemas.microsoft.com/office/drawing/2014/main" id="{00000000-0008-0000-0000-000005000000}"/>
            </a:ext>
          </a:extLst>
        </xdr:cNvPr>
        <xdr:cNvSpPr/>
      </xdr:nvSpPr>
      <xdr:spPr>
        <a:xfrm>
          <a:off x="8101852" y="710142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mc:AlternateContent xmlns:mc="http://schemas.openxmlformats.org/markup-compatibility/2006">
    <mc:Choice xmlns:a14="http://schemas.microsoft.com/office/drawing/2010/main" Requires="a14">
      <xdr:twoCellAnchor>
        <xdr:from>
          <xdr:col>10</xdr:col>
          <xdr:colOff>323850</xdr:colOff>
          <xdr:row>8</xdr:row>
          <xdr:rowOff>142875</xdr:rowOff>
        </xdr:from>
        <xdr:to>
          <xdr:col>11</xdr:col>
          <xdr:colOff>1390650</xdr:colOff>
          <xdr:row>9</xdr:row>
          <xdr:rowOff>219075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Hacer clik aquí para valorar controles (obligatorio)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10</xdr:row>
          <xdr:rowOff>123825</xdr:rowOff>
        </xdr:from>
        <xdr:to>
          <xdr:col>5</xdr:col>
          <xdr:colOff>1552575</xdr:colOff>
          <xdr:row>11</xdr:row>
          <xdr:rowOff>85725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Agregar Causa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11</xdr:row>
          <xdr:rowOff>142875</xdr:rowOff>
        </xdr:from>
        <xdr:to>
          <xdr:col>5</xdr:col>
          <xdr:colOff>1533525</xdr:colOff>
          <xdr:row>11</xdr:row>
          <xdr:rowOff>361950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Eliminar Causa</a:t>
              </a:r>
            </a:p>
          </xdr:txBody>
        </xdr:sp>
        <xdr:clientData fPrintsWithSheet="0"/>
      </xdr:twoCellAnchor>
    </mc:Choice>
    <mc:Fallback/>
  </mc:AlternateContent>
  <xdr:twoCellAnchor editAs="oneCell">
    <xdr:from>
      <xdr:col>0</xdr:col>
      <xdr:colOff>816909</xdr:colOff>
      <xdr:row>0</xdr:row>
      <xdr:rowOff>0</xdr:rowOff>
    </xdr:from>
    <xdr:to>
      <xdr:col>1</xdr:col>
      <xdr:colOff>567764</xdr:colOff>
      <xdr:row>2</xdr:row>
      <xdr:rowOff>221741</xdr:rowOff>
    </xdr:to>
    <xdr:pic>
      <xdr:nvPicPr>
        <xdr:cNvPr id="8" name="Imagen 7">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bwMode="auto">
        <a:xfrm>
          <a:off x="816909" y="0"/>
          <a:ext cx="1319679" cy="976270"/>
        </a:xfrm>
        <a:prstGeom prst="rect">
          <a:avLst/>
        </a:prstGeom>
        <a:ln>
          <a:noFill/>
        </a:ln>
        <a:extLst>
          <a:ext uri="{53640926-AAD7-44D8-BBD7-CCE9431645EC}">
            <a14:shadowObscured xmlns:a14="http://schemas.microsoft.com/office/drawing/2010/main"/>
          </a:ext>
        </a:extLst>
      </xdr:spPr>
    </xdr:pic>
    <xdr:clientData/>
  </xdr:twoCellAnchor>
  <xdr:oneCellAnchor>
    <xdr:from>
      <xdr:col>11</xdr:col>
      <xdr:colOff>1348067</xdr:colOff>
      <xdr:row>39</xdr:row>
      <xdr:rowOff>0</xdr:rowOff>
    </xdr:from>
    <xdr:ext cx="4538383" cy="641839"/>
    <xdr:sp macro="" textlink="">
      <xdr:nvSpPr>
        <xdr:cNvPr id="9" name="Rectángulo 8">
          <a:extLst>
            <a:ext uri="{FF2B5EF4-FFF2-40B4-BE49-F238E27FC236}">
              <a16:creationId xmlns:a16="http://schemas.microsoft.com/office/drawing/2014/main" id="{00000000-0008-0000-0000-000009000000}"/>
            </a:ext>
          </a:extLst>
        </xdr:cNvPr>
        <xdr:cNvSpPr/>
      </xdr:nvSpPr>
      <xdr:spPr>
        <a:xfrm>
          <a:off x="19369367" y="20142200"/>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mc:AlternateContent xmlns:mc="http://schemas.openxmlformats.org/markup-compatibility/2006">
    <mc:Choice xmlns:a14="http://schemas.microsoft.com/office/drawing/2010/main" Requires="a14">
      <xdr:twoCellAnchor>
        <xdr:from>
          <xdr:col>5</xdr:col>
          <xdr:colOff>285750</xdr:colOff>
          <xdr:row>16</xdr:row>
          <xdr:rowOff>142875</xdr:rowOff>
        </xdr:from>
        <xdr:to>
          <xdr:col>5</xdr:col>
          <xdr:colOff>1533525</xdr:colOff>
          <xdr:row>16</xdr:row>
          <xdr:rowOff>361950</xdr:rowOff>
        </xdr:to>
        <xdr:sp macro="" textlink="">
          <xdr:nvSpPr>
            <xdr:cNvPr id="1047" name="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Eliminar Causa</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11</xdr:col>
      <xdr:colOff>1128364</xdr:colOff>
      <xdr:row>9</xdr:row>
      <xdr:rowOff>0</xdr:rowOff>
    </xdr:from>
    <xdr:ext cx="184730" cy="623248"/>
    <xdr:sp macro="" textlink="">
      <xdr:nvSpPr>
        <xdr:cNvPr id="2" name="Rectángulo 1">
          <a:extLst>
            <a:ext uri="{FF2B5EF4-FFF2-40B4-BE49-F238E27FC236}">
              <a16:creationId xmlns:a16="http://schemas.microsoft.com/office/drawing/2014/main" id="{00000000-0008-0000-0100-000002000000}"/>
            </a:ext>
          </a:extLst>
        </xdr:cNvPr>
        <xdr:cNvSpPr/>
      </xdr:nvSpPr>
      <xdr:spPr>
        <a:xfrm>
          <a:off x="22054789" y="1122997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29308</xdr:colOff>
      <xdr:row>0</xdr:row>
      <xdr:rowOff>232682</xdr:rowOff>
    </xdr:from>
    <xdr:to>
      <xdr:col>0</xdr:col>
      <xdr:colOff>820616</xdr:colOff>
      <xdr:row>2</xdr:row>
      <xdr:rowOff>81643</xdr:rowOff>
    </xdr:to>
    <xdr:pic>
      <xdr:nvPicPr>
        <xdr:cNvPr id="3" name="Imagen 2" descr="cid:4c49b84f-13fe-4e3f-9a59-dd70e9096779">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08" y="232682"/>
          <a:ext cx="791308" cy="794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1364902</xdr:colOff>
      <xdr:row>12</xdr:row>
      <xdr:rowOff>166134</xdr:rowOff>
    </xdr:from>
    <xdr:ext cx="4538383" cy="641839"/>
    <xdr:sp macro="" textlink="">
      <xdr:nvSpPr>
        <xdr:cNvPr id="7" name="Rectángulo 6">
          <a:extLst>
            <a:ext uri="{FF2B5EF4-FFF2-40B4-BE49-F238E27FC236}">
              <a16:creationId xmlns:a16="http://schemas.microsoft.com/office/drawing/2014/main" id="{00000000-0008-0000-0100-000007000000}"/>
            </a:ext>
          </a:extLst>
        </xdr:cNvPr>
        <xdr:cNvSpPr/>
      </xdr:nvSpPr>
      <xdr:spPr>
        <a:xfrm>
          <a:off x="20381675" y="1076546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oneCellAnchor>
    <xdr:from>
      <xdr:col>11</xdr:col>
      <xdr:colOff>0</xdr:colOff>
      <xdr:row>10</xdr:row>
      <xdr:rowOff>0</xdr:rowOff>
    </xdr:from>
    <xdr:ext cx="184730" cy="623248"/>
    <xdr:sp macro="" textlink="">
      <xdr:nvSpPr>
        <xdr:cNvPr id="6" name="Rectángulo 5">
          <a:extLst>
            <a:ext uri="{FF2B5EF4-FFF2-40B4-BE49-F238E27FC236}">
              <a16:creationId xmlns:a16="http://schemas.microsoft.com/office/drawing/2014/main" id="{00000000-0008-0000-0100-000006000000}"/>
            </a:ext>
          </a:extLst>
        </xdr:cNvPr>
        <xdr:cNvSpPr/>
      </xdr:nvSpPr>
      <xdr:spPr>
        <a:xfrm>
          <a:off x="21094700" y="831850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1128364</xdr:colOff>
      <xdr:row>10</xdr:row>
      <xdr:rowOff>0</xdr:rowOff>
    </xdr:from>
    <xdr:ext cx="184730" cy="623248"/>
    <xdr:sp macro="" textlink="">
      <xdr:nvSpPr>
        <xdr:cNvPr id="8" name="Rectángulo 7">
          <a:extLst>
            <a:ext uri="{FF2B5EF4-FFF2-40B4-BE49-F238E27FC236}">
              <a16:creationId xmlns:a16="http://schemas.microsoft.com/office/drawing/2014/main" id="{00000000-0008-0000-0100-000008000000}"/>
            </a:ext>
          </a:extLst>
        </xdr:cNvPr>
        <xdr:cNvSpPr/>
      </xdr:nvSpPr>
      <xdr:spPr>
        <a:xfrm>
          <a:off x="22223064" y="71945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1348067</xdr:colOff>
      <xdr:row>12</xdr:row>
      <xdr:rowOff>0</xdr:rowOff>
    </xdr:from>
    <xdr:ext cx="4538383" cy="641839"/>
    <xdr:sp macro="" textlink="">
      <xdr:nvSpPr>
        <xdr:cNvPr id="9" name="Rectángulo 8">
          <a:extLst>
            <a:ext uri="{FF2B5EF4-FFF2-40B4-BE49-F238E27FC236}">
              <a16:creationId xmlns:a16="http://schemas.microsoft.com/office/drawing/2014/main" id="{00000000-0008-0000-0100-000009000000}"/>
            </a:ext>
          </a:extLst>
        </xdr:cNvPr>
        <xdr:cNvSpPr/>
      </xdr:nvSpPr>
      <xdr:spPr>
        <a:xfrm>
          <a:off x="19369367" y="20142200"/>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1318864</xdr:colOff>
      <xdr:row>13</xdr:row>
      <xdr:rowOff>174625</xdr:rowOff>
    </xdr:from>
    <xdr:ext cx="184730" cy="623248"/>
    <xdr:sp macro="" textlink="">
      <xdr:nvSpPr>
        <xdr:cNvPr id="2" name="Rectángulo 1">
          <a:extLst>
            <a:ext uri="{FF2B5EF4-FFF2-40B4-BE49-F238E27FC236}">
              <a16:creationId xmlns:a16="http://schemas.microsoft.com/office/drawing/2014/main" id="{00000000-0008-0000-0200-000002000000}"/>
            </a:ext>
          </a:extLst>
        </xdr:cNvPr>
        <xdr:cNvSpPr/>
      </xdr:nvSpPr>
      <xdr:spPr>
        <a:xfrm>
          <a:off x="17939989" y="167957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0</xdr:colOff>
      <xdr:row>0</xdr:row>
      <xdr:rowOff>171453</xdr:rowOff>
    </xdr:from>
    <xdr:to>
      <xdr:col>1</xdr:col>
      <xdr:colOff>3296</xdr:colOff>
      <xdr:row>2</xdr:row>
      <xdr:rowOff>214314</xdr:rowOff>
    </xdr:to>
    <xdr:pic>
      <xdr:nvPicPr>
        <xdr:cNvPr id="3" name="Imagen 2" descr="cid:4c49b84f-13fe-4e3f-9a59-dd70e9096779">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453"/>
          <a:ext cx="999589" cy="853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1191864</xdr:colOff>
      <xdr:row>6</xdr:row>
      <xdr:rowOff>0</xdr:rowOff>
    </xdr:from>
    <xdr:ext cx="184730" cy="623248"/>
    <xdr:sp macro="" textlink="">
      <xdr:nvSpPr>
        <xdr:cNvPr id="4" name="Rectángulo 3">
          <a:extLst>
            <a:ext uri="{FF2B5EF4-FFF2-40B4-BE49-F238E27FC236}">
              <a16:creationId xmlns:a16="http://schemas.microsoft.com/office/drawing/2014/main" id="{00000000-0008-0000-0200-000004000000}"/>
            </a:ext>
          </a:extLst>
        </xdr:cNvPr>
        <xdr:cNvSpPr/>
      </xdr:nvSpPr>
      <xdr:spPr>
        <a:xfrm>
          <a:off x="17812989" y="26765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7</xdr:row>
      <xdr:rowOff>0</xdr:rowOff>
    </xdr:from>
    <xdr:ext cx="184730" cy="623248"/>
    <xdr:sp macro="" textlink="">
      <xdr:nvSpPr>
        <xdr:cNvPr id="5" name="Rectángulo 4">
          <a:extLst>
            <a:ext uri="{FF2B5EF4-FFF2-40B4-BE49-F238E27FC236}">
              <a16:creationId xmlns:a16="http://schemas.microsoft.com/office/drawing/2014/main" id="{00000000-0008-0000-0200-000005000000}"/>
            </a:ext>
          </a:extLst>
        </xdr:cNvPr>
        <xdr:cNvSpPr/>
      </xdr:nvSpPr>
      <xdr:spPr>
        <a:xfrm>
          <a:off x="17812989" y="52673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13</xdr:col>
      <xdr:colOff>375894</xdr:colOff>
      <xdr:row>13</xdr:row>
      <xdr:rowOff>113592</xdr:rowOff>
    </xdr:from>
    <xdr:ext cx="4538383" cy="641839"/>
    <xdr:sp macro="" textlink="">
      <xdr:nvSpPr>
        <xdr:cNvPr id="8" name="Rectángulo 7">
          <a:extLst>
            <a:ext uri="{FF2B5EF4-FFF2-40B4-BE49-F238E27FC236}">
              <a16:creationId xmlns:a16="http://schemas.microsoft.com/office/drawing/2014/main" id="{00000000-0008-0000-0200-000008000000}"/>
            </a:ext>
          </a:extLst>
        </xdr:cNvPr>
        <xdr:cNvSpPr/>
      </xdr:nvSpPr>
      <xdr:spPr>
        <a:xfrm>
          <a:off x="20411239" y="1324057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oneCellAnchor>
    <xdr:from>
      <xdr:col>11</xdr:col>
      <xdr:colOff>1191864</xdr:colOff>
      <xdr:row>6</xdr:row>
      <xdr:rowOff>0</xdr:rowOff>
    </xdr:from>
    <xdr:ext cx="184730" cy="623248"/>
    <xdr:sp macro="" textlink="">
      <xdr:nvSpPr>
        <xdr:cNvPr id="7" name="Rectángulo 6">
          <a:extLst>
            <a:ext uri="{FF2B5EF4-FFF2-40B4-BE49-F238E27FC236}">
              <a16:creationId xmlns:a16="http://schemas.microsoft.com/office/drawing/2014/main" id="{00000000-0008-0000-0200-000007000000}"/>
            </a:ext>
          </a:extLst>
        </xdr:cNvPr>
        <xdr:cNvSpPr/>
      </xdr:nvSpPr>
      <xdr:spPr>
        <a:xfrm>
          <a:off x="20629214" y="26733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7</xdr:row>
      <xdr:rowOff>0</xdr:rowOff>
    </xdr:from>
    <xdr:ext cx="184730" cy="623248"/>
    <xdr:sp macro="" textlink="">
      <xdr:nvSpPr>
        <xdr:cNvPr id="9" name="Rectángulo 8">
          <a:extLst>
            <a:ext uri="{FF2B5EF4-FFF2-40B4-BE49-F238E27FC236}">
              <a16:creationId xmlns:a16="http://schemas.microsoft.com/office/drawing/2014/main" id="{00000000-0008-0000-0200-000009000000}"/>
            </a:ext>
          </a:extLst>
        </xdr:cNvPr>
        <xdr:cNvSpPr/>
      </xdr:nvSpPr>
      <xdr:spPr>
        <a:xfrm>
          <a:off x="20629214" y="62166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1348067</xdr:colOff>
      <xdr:row>13</xdr:row>
      <xdr:rowOff>0</xdr:rowOff>
    </xdr:from>
    <xdr:ext cx="4538383" cy="641839"/>
    <xdr:sp macro="" textlink="">
      <xdr:nvSpPr>
        <xdr:cNvPr id="10" name="Rectángulo 9">
          <a:extLst>
            <a:ext uri="{FF2B5EF4-FFF2-40B4-BE49-F238E27FC236}">
              <a16:creationId xmlns:a16="http://schemas.microsoft.com/office/drawing/2014/main" id="{00000000-0008-0000-0200-00000A000000}"/>
            </a:ext>
          </a:extLst>
        </xdr:cNvPr>
        <xdr:cNvSpPr/>
      </xdr:nvSpPr>
      <xdr:spPr>
        <a:xfrm>
          <a:off x="19369367" y="20142200"/>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629889</xdr:colOff>
      <xdr:row>13</xdr:row>
      <xdr:rowOff>127000</xdr:rowOff>
    </xdr:from>
    <xdr:ext cx="184730" cy="623248"/>
    <xdr:sp macro="" textlink="">
      <xdr:nvSpPr>
        <xdr:cNvPr id="2" name="Rectángulo 1">
          <a:extLst>
            <a:ext uri="{FF2B5EF4-FFF2-40B4-BE49-F238E27FC236}">
              <a16:creationId xmlns:a16="http://schemas.microsoft.com/office/drawing/2014/main" id="{00000000-0008-0000-0300-000002000000}"/>
            </a:ext>
          </a:extLst>
        </xdr:cNvPr>
        <xdr:cNvSpPr/>
      </xdr:nvSpPr>
      <xdr:spPr>
        <a:xfrm>
          <a:off x="17917764" y="100520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54428</xdr:colOff>
      <xdr:row>0</xdr:row>
      <xdr:rowOff>95250</xdr:rowOff>
    </xdr:from>
    <xdr:to>
      <xdr:col>0</xdr:col>
      <xdr:colOff>1149267</xdr:colOff>
      <xdr:row>2</xdr:row>
      <xdr:rowOff>63272</xdr:rowOff>
    </xdr:to>
    <xdr:pic>
      <xdr:nvPicPr>
        <xdr:cNvPr id="3" name="Imagen 2" descr="cid:4c49b84f-13fe-4e3f-9a59-dd70e9096779">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8" y="95250"/>
          <a:ext cx="1094839" cy="853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624167</xdr:colOff>
      <xdr:row>11</xdr:row>
      <xdr:rowOff>2063261</xdr:rowOff>
    </xdr:from>
    <xdr:ext cx="4538383" cy="641839"/>
    <xdr:sp macro="" textlink="">
      <xdr:nvSpPr>
        <xdr:cNvPr id="5" name="Rectángulo 4">
          <a:extLst>
            <a:ext uri="{FF2B5EF4-FFF2-40B4-BE49-F238E27FC236}">
              <a16:creationId xmlns:a16="http://schemas.microsoft.com/office/drawing/2014/main" id="{00000000-0008-0000-0300-000005000000}"/>
            </a:ext>
          </a:extLst>
        </xdr:cNvPr>
        <xdr:cNvSpPr/>
      </xdr:nvSpPr>
      <xdr:spPr>
        <a:xfrm>
          <a:off x="16778567" y="13931411"/>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oneCellAnchor>
    <xdr:from>
      <xdr:col>12</xdr:col>
      <xdr:colOff>624167</xdr:colOff>
      <xdr:row>11</xdr:row>
      <xdr:rowOff>2063261</xdr:rowOff>
    </xdr:from>
    <xdr:ext cx="4538383" cy="641839"/>
    <xdr:sp macro="" textlink="">
      <xdr:nvSpPr>
        <xdr:cNvPr id="7" name="Rectángulo 6">
          <a:extLst>
            <a:ext uri="{FF2B5EF4-FFF2-40B4-BE49-F238E27FC236}">
              <a16:creationId xmlns:a16="http://schemas.microsoft.com/office/drawing/2014/main" id="{00000000-0008-0000-0300-000007000000}"/>
            </a:ext>
          </a:extLst>
        </xdr:cNvPr>
        <xdr:cNvSpPr/>
      </xdr:nvSpPr>
      <xdr:spPr>
        <a:xfrm>
          <a:off x="22360217" y="15309361"/>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oneCellAnchor>
    <xdr:from>
      <xdr:col>11</xdr:col>
      <xdr:colOff>1348067</xdr:colOff>
      <xdr:row>12</xdr:row>
      <xdr:rowOff>0</xdr:rowOff>
    </xdr:from>
    <xdr:ext cx="4538383" cy="641839"/>
    <xdr:sp macro="" textlink="">
      <xdr:nvSpPr>
        <xdr:cNvPr id="6" name="Rectángulo 5">
          <a:extLst>
            <a:ext uri="{FF2B5EF4-FFF2-40B4-BE49-F238E27FC236}">
              <a16:creationId xmlns:a16="http://schemas.microsoft.com/office/drawing/2014/main" id="{00000000-0008-0000-0300-000006000000}"/>
            </a:ext>
          </a:extLst>
        </xdr:cNvPr>
        <xdr:cNvSpPr/>
      </xdr:nvSpPr>
      <xdr:spPr>
        <a:xfrm>
          <a:off x="19051867" y="11957050"/>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10</xdr:col>
      <xdr:colOff>828558</xdr:colOff>
      <xdr:row>8</xdr:row>
      <xdr:rowOff>79375</xdr:rowOff>
    </xdr:from>
    <xdr:ext cx="184731" cy="623248"/>
    <xdr:sp macro="" textlink="">
      <xdr:nvSpPr>
        <xdr:cNvPr id="2" name="Rectángulo 1">
          <a:extLst>
            <a:ext uri="{FF2B5EF4-FFF2-40B4-BE49-F238E27FC236}">
              <a16:creationId xmlns:a16="http://schemas.microsoft.com/office/drawing/2014/main" id="{00000000-0008-0000-0400-000002000000}"/>
            </a:ext>
          </a:extLst>
        </xdr:cNvPr>
        <xdr:cNvSpPr/>
      </xdr:nvSpPr>
      <xdr:spPr>
        <a:xfrm>
          <a:off x="18459333" y="7127875"/>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79428</xdr:colOff>
      <xdr:row>0</xdr:row>
      <xdr:rowOff>142875</xdr:rowOff>
    </xdr:from>
    <xdr:to>
      <xdr:col>0</xdr:col>
      <xdr:colOff>741475</xdr:colOff>
      <xdr:row>2</xdr:row>
      <xdr:rowOff>9525</xdr:rowOff>
    </xdr:to>
    <xdr:pic>
      <xdr:nvPicPr>
        <xdr:cNvPr id="3" name="Imagen 2" descr="cid:4c49b84f-13fe-4e3f-9a59-dd70e9096779">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428" y="142875"/>
          <a:ext cx="662047"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1348067</xdr:colOff>
      <xdr:row>8</xdr:row>
      <xdr:rowOff>0</xdr:rowOff>
    </xdr:from>
    <xdr:ext cx="4538383" cy="641839"/>
    <xdr:sp macro="" textlink="">
      <xdr:nvSpPr>
        <xdr:cNvPr id="5" name="Rectángulo 4">
          <a:extLst>
            <a:ext uri="{FF2B5EF4-FFF2-40B4-BE49-F238E27FC236}">
              <a16:creationId xmlns:a16="http://schemas.microsoft.com/office/drawing/2014/main" id="{00000000-0008-0000-0400-000005000000}"/>
            </a:ext>
          </a:extLst>
        </xdr:cNvPr>
        <xdr:cNvSpPr/>
      </xdr:nvSpPr>
      <xdr:spPr>
        <a:xfrm>
          <a:off x="12892367" y="7444886"/>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gomez\Downloads\Consolidado%20mapa%20de%20riesgos%20Contraloria%20de%20Bogot&#225;%20version%203.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lia_\Downloads\Consolidado%20mapa%20de%20riesgos%20Contraloria%20de%20Bogot&#225;%202020%20Versi&#243;n%202.0%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209;O%202019\PLANIFICACION%20A&#209;O%202020\MAPA%20DE%20RIESGOS%202020\GESTI&#211;N%20ADMITIVA%20Y%20FINANCIERA\PDE07-01%20Anexos%20Mapa%20de%20Riesgos%20Institucionales%20ADMINISTRATIV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lia_\Documents\TRABAJO%20EN%20CASA\SEPTIEMBRE\PLAN%20ANTICORRUPCION\CONSOLIDADO%20MR%20-%20PVCGF%20AGOSTO%202020%20%20hoy.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campos\AppData\Local\Microsoft\Windows\INetCache\Content.Outlook\EYFFJ1FT\Copia%20de%20MAPA%20DE%20RIESGOS%20PROCESO%20RFJC%201%20NUEVA%20METODOLOG&#205;A%20%20definitiv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 val="Consolidado mapa de riesgos Con"/>
    </sheetNames>
    <definedNames>
      <definedName name="Causas_Haga_clic_en"/>
      <definedName name="controles_Haga_clic_en"/>
      <definedName name="EliminarCausa_Haga_clic_en"/>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cell r="BE1">
            <v>0</v>
          </cell>
          <cell r="BF1">
            <v>0</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D1" t="str">
            <v>SOLIDEZ DE TODOS LOS CONTROLES</v>
          </cell>
          <cell r="BE1">
            <v>0</v>
          </cell>
          <cell r="BF1">
            <v>0</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 val="CONSOLIDADO MR - PVCGF AGOSTO 2"/>
    </sheetNames>
    <definedNames>
      <definedName name="EliminarCausa_Haga_clic_en"/>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BD1" t="str">
            <v>SOLIDEZ DE TODOS LOS CONTROLES</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62"/>
  <sheetViews>
    <sheetView tabSelected="1" topLeftCell="AV37" zoomScale="59" zoomScaleNormal="59" workbookViewId="0">
      <selection activeCell="BB37" sqref="BB37"/>
    </sheetView>
  </sheetViews>
  <sheetFormatPr baseColWidth="10" defaultRowHeight="15" x14ac:dyDescent="0.25"/>
  <cols>
    <col min="1" max="1" width="22.42578125" customWidth="1"/>
    <col min="2" max="2" width="22.28515625" customWidth="1"/>
    <col min="3" max="3" width="16.42578125" customWidth="1"/>
    <col min="4" max="4" width="29.140625" customWidth="1"/>
    <col min="5" max="5" width="18" customWidth="1"/>
    <col min="6" max="6" width="14.5703125" customWidth="1"/>
    <col min="7" max="7" width="22.5703125" customWidth="1"/>
    <col min="8" max="8" width="17.7109375" customWidth="1"/>
    <col min="9" max="9" width="17.42578125" customWidth="1"/>
    <col min="10" max="10" width="13.5703125" customWidth="1"/>
    <col min="11" max="11" width="10.7109375" customWidth="1"/>
    <col min="12" max="12" width="16.5703125" customWidth="1"/>
    <col min="13" max="13" width="9.140625" hidden="1" customWidth="1"/>
    <col min="14" max="14" width="3.42578125" hidden="1" customWidth="1"/>
    <col min="15" max="15" width="4.42578125" hidden="1" customWidth="1"/>
    <col min="16" max="41" width="10.85546875" hidden="1" customWidth="1"/>
    <col min="46" max="46" width="26.5703125" customWidth="1"/>
    <col min="47" max="47" width="30.85546875" customWidth="1"/>
    <col min="52" max="52" width="86" customWidth="1"/>
    <col min="53" max="53" width="12.140625" customWidth="1"/>
    <col min="54" max="54" width="101.42578125" style="91" customWidth="1"/>
    <col min="55" max="55" width="16" style="94" customWidth="1"/>
    <col min="56" max="56" width="87.85546875" style="91" customWidth="1"/>
    <col min="57" max="57" width="48.28515625" customWidth="1"/>
  </cols>
  <sheetData>
    <row r="1" spans="1:56" s="45" customFormat="1" ht="29.25" customHeight="1" x14ac:dyDescent="0.2">
      <c r="A1" s="187" t="s">
        <v>158</v>
      </c>
      <c r="B1" s="188"/>
      <c r="C1" s="191" t="s">
        <v>159</v>
      </c>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3" t="s">
        <v>160</v>
      </c>
      <c r="BC1" s="193"/>
      <c r="BD1" s="194"/>
    </row>
    <row r="2" spans="1:56" s="45" customFormat="1" ht="30.75" customHeight="1" x14ac:dyDescent="0.2">
      <c r="A2" s="189"/>
      <c r="B2" s="190"/>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5" t="s">
        <v>161</v>
      </c>
      <c r="BC2" s="195"/>
      <c r="BD2" s="196"/>
    </row>
    <row r="3" spans="1:56" s="45" customFormat="1" ht="21" customHeight="1" x14ac:dyDescent="0.2">
      <c r="A3" s="189"/>
      <c r="B3" s="190"/>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7" t="s">
        <v>162</v>
      </c>
      <c r="BC3" s="197"/>
      <c r="BD3" s="198"/>
    </row>
    <row r="4" spans="1:56" s="45" customFormat="1" ht="27.75" customHeight="1" thickBot="1" x14ac:dyDescent="0.25">
      <c r="A4" s="210" t="s">
        <v>163</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c r="AW4" s="211"/>
      <c r="AX4" s="211"/>
      <c r="AY4" s="211"/>
      <c r="AZ4" s="211"/>
      <c r="BA4" s="211"/>
      <c r="BB4" s="211"/>
      <c r="BC4" s="211"/>
      <c r="BD4" s="212"/>
    </row>
    <row r="5" spans="1:56" s="46" customFormat="1" ht="46.5" customHeight="1" x14ac:dyDescent="0.2">
      <c r="A5" s="213" t="s">
        <v>164</v>
      </c>
      <c r="B5" s="214"/>
      <c r="C5" s="214" t="s">
        <v>165</v>
      </c>
      <c r="D5" s="214"/>
      <c r="E5" s="214"/>
      <c r="F5" s="214"/>
      <c r="G5" s="214"/>
      <c r="H5" s="214" t="s">
        <v>166</v>
      </c>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5" t="s">
        <v>167</v>
      </c>
      <c r="BA5" s="215"/>
      <c r="BB5" s="216" t="s">
        <v>168</v>
      </c>
      <c r="BC5" s="216"/>
      <c r="BD5" s="217"/>
    </row>
    <row r="6" spans="1:56" s="48" customFormat="1" ht="19.5" customHeight="1" x14ac:dyDescent="0.2">
      <c r="A6" s="208" t="s">
        <v>169</v>
      </c>
      <c r="B6" s="209" t="s">
        <v>170</v>
      </c>
      <c r="C6" s="209" t="s">
        <v>171</v>
      </c>
      <c r="D6" s="209" t="s">
        <v>172</v>
      </c>
      <c r="E6" s="209" t="s">
        <v>173</v>
      </c>
      <c r="F6" s="209" t="s">
        <v>174</v>
      </c>
      <c r="G6" s="209" t="s">
        <v>175</v>
      </c>
      <c r="H6" s="221" t="s">
        <v>176</v>
      </c>
      <c r="I6" s="221"/>
      <c r="J6" s="221"/>
      <c r="K6" s="221" t="s">
        <v>177</v>
      </c>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47"/>
      <c r="AS6" s="221" t="s">
        <v>178</v>
      </c>
      <c r="AT6" s="221"/>
      <c r="AU6" s="221"/>
      <c r="AV6" s="221"/>
      <c r="AW6" s="221"/>
      <c r="AX6" s="221"/>
      <c r="AY6" s="221"/>
      <c r="AZ6" s="218" t="s">
        <v>179</v>
      </c>
      <c r="BA6" s="218" t="s">
        <v>180</v>
      </c>
      <c r="BB6" s="219" t="s">
        <v>181</v>
      </c>
      <c r="BC6" s="219" t="s">
        <v>182</v>
      </c>
      <c r="BD6" s="220" t="s">
        <v>183</v>
      </c>
    </row>
    <row r="7" spans="1:56" s="48" customFormat="1" ht="26.25" customHeight="1" x14ac:dyDescent="0.2">
      <c r="A7" s="208"/>
      <c r="B7" s="209"/>
      <c r="C7" s="209"/>
      <c r="D7" s="209"/>
      <c r="E7" s="209"/>
      <c r="F7" s="209"/>
      <c r="G7" s="209"/>
      <c r="H7" s="209" t="s">
        <v>184</v>
      </c>
      <c r="I7" s="209"/>
      <c r="J7" s="209"/>
      <c r="K7" s="209" t="s">
        <v>185</v>
      </c>
      <c r="L7" s="209"/>
      <c r="M7" s="222" t="s">
        <v>186</v>
      </c>
      <c r="N7" s="222"/>
      <c r="O7" s="222"/>
      <c r="P7" s="222"/>
      <c r="Q7" s="222"/>
      <c r="R7" s="222"/>
      <c r="S7" s="222"/>
      <c r="T7" s="222"/>
      <c r="U7" s="222"/>
      <c r="V7" s="222"/>
      <c r="W7" s="222"/>
      <c r="X7" s="222"/>
      <c r="Y7" s="222"/>
      <c r="Z7" s="222"/>
      <c r="AA7" s="222"/>
      <c r="AB7" s="222"/>
      <c r="AC7" s="222" t="s">
        <v>187</v>
      </c>
      <c r="AD7" s="222"/>
      <c r="AE7" s="223"/>
      <c r="AF7" s="222" t="s">
        <v>188</v>
      </c>
      <c r="AG7" s="222"/>
      <c r="AH7" s="222"/>
      <c r="AI7" s="222" t="s">
        <v>189</v>
      </c>
      <c r="AJ7" s="222"/>
      <c r="AK7" s="222" t="s">
        <v>190</v>
      </c>
      <c r="AL7" s="222" t="s">
        <v>191</v>
      </c>
      <c r="AM7" s="49"/>
      <c r="AN7" s="209" t="s">
        <v>192</v>
      </c>
      <c r="AO7" s="209"/>
      <c r="AP7" s="224" t="s">
        <v>193</v>
      </c>
      <c r="AQ7" s="224" t="s">
        <v>194</v>
      </c>
      <c r="AR7" s="50" t="s">
        <v>195</v>
      </c>
      <c r="AS7" s="209" t="s">
        <v>196</v>
      </c>
      <c r="AT7" s="209" t="s">
        <v>197</v>
      </c>
      <c r="AU7" s="209" t="s">
        <v>198</v>
      </c>
      <c r="AV7" s="209" t="s">
        <v>199</v>
      </c>
      <c r="AW7" s="209" t="s">
        <v>200</v>
      </c>
      <c r="AX7" s="209" t="s">
        <v>201</v>
      </c>
      <c r="AY7" s="209"/>
      <c r="AZ7" s="218"/>
      <c r="BA7" s="218"/>
      <c r="BB7" s="219"/>
      <c r="BC7" s="219"/>
      <c r="BD7" s="220"/>
    </row>
    <row r="8" spans="1:56" s="48" customFormat="1" ht="29.25" customHeight="1" x14ac:dyDescent="0.2">
      <c r="A8" s="208"/>
      <c r="B8" s="209"/>
      <c r="C8" s="209"/>
      <c r="D8" s="209"/>
      <c r="E8" s="209"/>
      <c r="F8" s="209"/>
      <c r="G8" s="209"/>
      <c r="H8" s="224" t="s">
        <v>193</v>
      </c>
      <c r="I8" s="224" t="s">
        <v>194</v>
      </c>
      <c r="J8" s="51" t="s">
        <v>202</v>
      </c>
      <c r="K8" s="209"/>
      <c r="L8" s="209"/>
      <c r="M8" s="222"/>
      <c r="N8" s="222"/>
      <c r="O8" s="222"/>
      <c r="P8" s="222"/>
      <c r="Q8" s="222"/>
      <c r="R8" s="222"/>
      <c r="S8" s="222"/>
      <c r="T8" s="222"/>
      <c r="U8" s="222"/>
      <c r="V8" s="222"/>
      <c r="W8" s="222"/>
      <c r="X8" s="222"/>
      <c r="Y8" s="222"/>
      <c r="Z8" s="222"/>
      <c r="AA8" s="222"/>
      <c r="AB8" s="222"/>
      <c r="AC8" s="222"/>
      <c r="AD8" s="222"/>
      <c r="AE8" s="223"/>
      <c r="AF8" s="222"/>
      <c r="AG8" s="222"/>
      <c r="AH8" s="222"/>
      <c r="AI8" s="222"/>
      <c r="AJ8" s="222"/>
      <c r="AK8" s="222"/>
      <c r="AL8" s="222"/>
      <c r="AM8" s="222"/>
      <c r="AN8" s="209"/>
      <c r="AO8" s="209"/>
      <c r="AP8" s="224"/>
      <c r="AQ8" s="224"/>
      <c r="AR8" s="52" t="s">
        <v>202</v>
      </c>
      <c r="AS8" s="209"/>
      <c r="AT8" s="209"/>
      <c r="AU8" s="209"/>
      <c r="AV8" s="209"/>
      <c r="AW8" s="209"/>
      <c r="AX8" s="209"/>
      <c r="AY8" s="209"/>
      <c r="AZ8" s="218"/>
      <c r="BA8" s="218"/>
      <c r="BB8" s="219"/>
      <c r="BC8" s="219"/>
      <c r="BD8" s="220"/>
    </row>
    <row r="9" spans="1:56" s="48" customFormat="1" ht="11.25" customHeight="1" x14ac:dyDescent="0.2">
      <c r="A9" s="208"/>
      <c r="B9" s="209"/>
      <c r="C9" s="209"/>
      <c r="D9" s="209"/>
      <c r="E9" s="209"/>
      <c r="F9" s="209"/>
      <c r="G9" s="209"/>
      <c r="H9" s="224"/>
      <c r="I9" s="224"/>
      <c r="J9" s="53" t="s">
        <v>203</v>
      </c>
      <c r="K9" s="209"/>
      <c r="L9" s="209"/>
      <c r="M9" s="222" t="s">
        <v>204</v>
      </c>
      <c r="N9" s="222"/>
      <c r="O9" s="222"/>
      <c r="P9" s="54">
        <f>IF(O9="Adecuado",15,0)</f>
        <v>0</v>
      </c>
      <c r="Q9" s="49" t="s">
        <v>205</v>
      </c>
      <c r="R9" s="209" t="s">
        <v>206</v>
      </c>
      <c r="S9" s="49" t="s">
        <v>207</v>
      </c>
      <c r="T9" s="209" t="s">
        <v>206</v>
      </c>
      <c r="U9" s="49" t="s">
        <v>208</v>
      </c>
      <c r="V9" s="209" t="s">
        <v>206</v>
      </c>
      <c r="W9" s="49" t="s">
        <v>209</v>
      </c>
      <c r="X9" s="54">
        <f>IF(W9="Se investigan y resuelven oportunamente",15,0)</f>
        <v>0</v>
      </c>
      <c r="Y9" s="49" t="s">
        <v>210</v>
      </c>
      <c r="Z9" s="222"/>
      <c r="AA9" s="222" t="s">
        <v>211</v>
      </c>
      <c r="AB9" s="222"/>
      <c r="AC9" s="222" t="s">
        <v>212</v>
      </c>
      <c r="AD9" s="222"/>
      <c r="AE9" s="223"/>
      <c r="AF9" s="222"/>
      <c r="AG9" s="222"/>
      <c r="AH9" s="222"/>
      <c r="AI9" s="222"/>
      <c r="AJ9" s="222"/>
      <c r="AK9" s="222"/>
      <c r="AL9" s="222"/>
      <c r="AM9" s="222"/>
      <c r="AN9" s="222" t="s">
        <v>213</v>
      </c>
      <c r="AO9" s="222" t="s">
        <v>214</v>
      </c>
      <c r="AP9" s="224"/>
      <c r="AQ9" s="224"/>
      <c r="AR9" s="53" t="s">
        <v>203</v>
      </c>
      <c r="AS9" s="209"/>
      <c r="AT9" s="209"/>
      <c r="AU9" s="209"/>
      <c r="AV9" s="209"/>
      <c r="AW9" s="209"/>
      <c r="AX9" s="209"/>
      <c r="AY9" s="209"/>
      <c r="AZ9" s="218"/>
      <c r="BA9" s="218"/>
      <c r="BB9" s="219"/>
      <c r="BC9" s="219"/>
      <c r="BD9" s="220"/>
    </row>
    <row r="10" spans="1:56" s="48" customFormat="1" ht="19.5" customHeight="1" x14ac:dyDescent="0.2">
      <c r="A10" s="208"/>
      <c r="B10" s="209"/>
      <c r="C10" s="209"/>
      <c r="D10" s="209"/>
      <c r="E10" s="209"/>
      <c r="F10" s="209"/>
      <c r="G10" s="209"/>
      <c r="H10" s="224"/>
      <c r="I10" s="224"/>
      <c r="J10" s="55" t="s">
        <v>215</v>
      </c>
      <c r="K10" s="209"/>
      <c r="L10" s="209"/>
      <c r="M10" s="222" t="s">
        <v>216</v>
      </c>
      <c r="N10" s="209" t="s">
        <v>206</v>
      </c>
      <c r="O10" s="222" t="s">
        <v>217</v>
      </c>
      <c r="P10" s="209" t="s">
        <v>206</v>
      </c>
      <c r="Q10" s="222" t="s">
        <v>218</v>
      </c>
      <c r="R10" s="209"/>
      <c r="S10" s="222" t="s">
        <v>219</v>
      </c>
      <c r="T10" s="209"/>
      <c r="U10" s="222" t="s">
        <v>220</v>
      </c>
      <c r="V10" s="209"/>
      <c r="W10" s="222" t="s">
        <v>221</v>
      </c>
      <c r="X10" s="209">
        <f>IF(W12="Se investigan y resuelven oportunamente",15,0)</f>
        <v>0</v>
      </c>
      <c r="Y10" s="222" t="s">
        <v>222</v>
      </c>
      <c r="Z10" s="222"/>
      <c r="AA10" s="222" t="s">
        <v>223</v>
      </c>
      <c r="AB10" s="222" t="s">
        <v>224</v>
      </c>
      <c r="AC10" s="222" t="s">
        <v>225</v>
      </c>
      <c r="AD10" s="222" t="s">
        <v>226</v>
      </c>
      <c r="AE10" s="223"/>
      <c r="AF10" s="222" t="s">
        <v>227</v>
      </c>
      <c r="AG10" s="56"/>
      <c r="AH10" s="222" t="s">
        <v>228</v>
      </c>
      <c r="AI10" s="222"/>
      <c r="AJ10" s="222"/>
      <c r="AK10" s="222"/>
      <c r="AL10" s="222"/>
      <c r="AM10" s="222"/>
      <c r="AN10" s="222"/>
      <c r="AO10" s="222"/>
      <c r="AP10" s="224"/>
      <c r="AQ10" s="224"/>
      <c r="AR10" s="55" t="s">
        <v>229</v>
      </c>
      <c r="AS10" s="209"/>
      <c r="AT10" s="209"/>
      <c r="AU10" s="209"/>
      <c r="AV10" s="209"/>
      <c r="AW10" s="209"/>
      <c r="AX10" s="209"/>
      <c r="AY10" s="209"/>
      <c r="AZ10" s="218"/>
      <c r="BA10" s="218"/>
      <c r="BB10" s="219"/>
      <c r="BC10" s="219"/>
      <c r="BD10" s="220"/>
    </row>
    <row r="11" spans="1:56" s="48" customFormat="1" ht="11.25" customHeight="1" x14ac:dyDescent="0.2">
      <c r="A11" s="208"/>
      <c r="B11" s="209"/>
      <c r="C11" s="209"/>
      <c r="D11" s="209"/>
      <c r="E11" s="209"/>
      <c r="F11" s="209"/>
      <c r="G11" s="209"/>
      <c r="H11" s="224"/>
      <c r="I11" s="224"/>
      <c r="J11" s="57" t="s">
        <v>230</v>
      </c>
      <c r="K11" s="209"/>
      <c r="L11" s="209"/>
      <c r="M11" s="222"/>
      <c r="N11" s="209"/>
      <c r="O11" s="222"/>
      <c r="P11" s="209"/>
      <c r="Q11" s="222"/>
      <c r="R11" s="209"/>
      <c r="S11" s="222"/>
      <c r="T11" s="209"/>
      <c r="U11" s="222"/>
      <c r="V11" s="209"/>
      <c r="W11" s="222"/>
      <c r="X11" s="209"/>
      <c r="Y11" s="222"/>
      <c r="Z11" s="222"/>
      <c r="AA11" s="222"/>
      <c r="AB11" s="222"/>
      <c r="AC11" s="222"/>
      <c r="AD11" s="222"/>
      <c r="AE11" s="223"/>
      <c r="AF11" s="222"/>
      <c r="AG11" s="56"/>
      <c r="AH11" s="222"/>
      <c r="AI11" s="222"/>
      <c r="AJ11" s="222"/>
      <c r="AK11" s="222"/>
      <c r="AL11" s="222"/>
      <c r="AM11" s="222"/>
      <c r="AN11" s="222"/>
      <c r="AO11" s="222"/>
      <c r="AP11" s="224"/>
      <c r="AQ11" s="224"/>
      <c r="AR11" s="57" t="s">
        <v>230</v>
      </c>
      <c r="AS11" s="209"/>
      <c r="AT11" s="209"/>
      <c r="AU11" s="209"/>
      <c r="AV11" s="209"/>
      <c r="AW11" s="209"/>
      <c r="AX11" s="209" t="s">
        <v>231</v>
      </c>
      <c r="AY11" s="209" t="s">
        <v>232</v>
      </c>
      <c r="AZ11" s="218"/>
      <c r="BA11" s="218"/>
      <c r="BB11" s="219"/>
      <c r="BC11" s="219"/>
      <c r="BD11" s="220"/>
    </row>
    <row r="12" spans="1:56" s="48" customFormat="1" ht="21.75" customHeight="1" thickBot="1" x14ac:dyDescent="0.25">
      <c r="A12" s="208"/>
      <c r="B12" s="209"/>
      <c r="C12" s="209"/>
      <c r="D12" s="209"/>
      <c r="E12" s="209"/>
      <c r="F12" s="209"/>
      <c r="G12" s="209"/>
      <c r="H12" s="224"/>
      <c r="I12" s="224"/>
      <c r="J12" s="58" t="s">
        <v>233</v>
      </c>
      <c r="K12" s="50" t="s">
        <v>234</v>
      </c>
      <c r="L12" s="54" t="s">
        <v>235</v>
      </c>
      <c r="M12" s="222"/>
      <c r="N12" s="209"/>
      <c r="O12" s="222"/>
      <c r="P12" s="209"/>
      <c r="Q12" s="222"/>
      <c r="R12" s="209"/>
      <c r="S12" s="222"/>
      <c r="T12" s="209"/>
      <c r="U12" s="222"/>
      <c r="V12" s="209"/>
      <c r="W12" s="222"/>
      <c r="X12" s="209"/>
      <c r="Y12" s="222"/>
      <c r="Z12" s="222"/>
      <c r="AA12" s="222"/>
      <c r="AB12" s="222"/>
      <c r="AC12" s="222"/>
      <c r="AD12" s="222"/>
      <c r="AE12" s="223"/>
      <c r="AF12" s="222"/>
      <c r="AG12" s="56"/>
      <c r="AH12" s="222"/>
      <c r="AI12" s="222"/>
      <c r="AJ12" s="222"/>
      <c r="AK12" s="222"/>
      <c r="AL12" s="222"/>
      <c r="AM12" s="222"/>
      <c r="AN12" s="222"/>
      <c r="AO12" s="222"/>
      <c r="AP12" s="224"/>
      <c r="AQ12" s="224"/>
      <c r="AR12" s="58" t="s">
        <v>233</v>
      </c>
      <c r="AS12" s="209"/>
      <c r="AT12" s="209"/>
      <c r="AU12" s="209"/>
      <c r="AV12" s="209"/>
      <c r="AW12" s="209"/>
      <c r="AX12" s="209"/>
      <c r="AY12" s="209"/>
      <c r="AZ12" s="218"/>
      <c r="BA12" s="218"/>
      <c r="BB12" s="219"/>
      <c r="BC12" s="219"/>
      <c r="BD12" s="220"/>
    </row>
    <row r="13" spans="1:56" s="62" customFormat="1" ht="409.5" x14ac:dyDescent="0.2">
      <c r="A13" s="63" t="s">
        <v>236</v>
      </c>
      <c r="B13" s="64" t="s">
        <v>237</v>
      </c>
      <c r="C13" s="64" t="s">
        <v>238</v>
      </c>
      <c r="D13" s="65" t="s">
        <v>305</v>
      </c>
      <c r="E13" s="65" t="s">
        <v>239</v>
      </c>
      <c r="F13" s="66" t="s">
        <v>240</v>
      </c>
      <c r="G13" s="66" t="s">
        <v>241</v>
      </c>
      <c r="H13" s="67">
        <v>3</v>
      </c>
      <c r="I13" s="67">
        <v>5</v>
      </c>
      <c r="J13" s="68" t="str">
        <f t="shared" ref="J13:J15" si="0">IF(E13="8. Corrupción",IF(OR(AND(H13=1,I13=5),AND(H13=2,I13=5),AND(H13=3,I13=4),(H13+I13&gt;=8)),"Extrema",IF(OR(AND(H13=1,I13=4),AND(H13=2,I13=4),AND(H13=4,I13=3),AND(H13=3,I13=3)),"Alta",IF(OR(AND(H13=1,I13=3),AND(H13=2,I13=3)),"Moderada","No aplica para Corrupción"))),IF(H13+I13=0,"",IF(OR(AND(H13=3,I13=4),(AND(H13=2,I13=5)),(AND(H13=1,I13=5))),"Extrema",IF(OR(AND(H13=3,I13=1),(AND(H13=2,I13=2))),"Baja",IF(OR(AND(H13=4,I13=1),AND(H13=3,I13=2),AND(H13=2,I13=3),AND(H13=1,I13=3)),"Moderada",IF(H13+I13&gt;=8,"Extrema",IF(H13+I13&lt;4,"Baja",IF(H13+I13&gt;=6,"Alta","Alta"))))))))</f>
        <v>Extrema</v>
      </c>
      <c r="K13" s="66" t="s">
        <v>242</v>
      </c>
      <c r="L13" s="66" t="s">
        <v>243</v>
      </c>
      <c r="M13" s="59" t="s">
        <v>244</v>
      </c>
      <c r="N13" s="60">
        <f>IF(M13="Asignado",15,0)</f>
        <v>15</v>
      </c>
      <c r="O13" s="59" t="s">
        <v>245</v>
      </c>
      <c r="P13" s="60">
        <f t="shared" ref="P13" si="1">IF(O13="Adecuado",15,0)</f>
        <v>15</v>
      </c>
      <c r="Q13" s="59" t="s">
        <v>246</v>
      </c>
      <c r="R13" s="60">
        <f t="shared" ref="R13" si="2">IF(Q13="Oportuna",15,0)</f>
        <v>15</v>
      </c>
      <c r="S13" s="59" t="s">
        <v>247</v>
      </c>
      <c r="T13" s="60">
        <f t="shared" ref="T13" si="3">IF(S13="Prevenir",15,IF(S13="Detectar",10,0))</f>
        <v>15</v>
      </c>
      <c r="U13" s="59" t="s">
        <v>248</v>
      </c>
      <c r="V13" s="60">
        <f t="shared" ref="V13" si="4">IF(U13="Confiable",15,0)</f>
        <v>15</v>
      </c>
      <c r="W13" s="59" t="s">
        <v>249</v>
      </c>
      <c r="X13" s="60">
        <f t="shared" ref="X13" si="5">IF(W13="Se investigan y resuelven oportunamente",15,0)</f>
        <v>15</v>
      </c>
      <c r="Y13" s="59" t="s">
        <v>250</v>
      </c>
      <c r="Z13" s="60">
        <f t="shared" ref="Z13:Z17" si="6">IF(Y13="Completa",10,IF(Y13="incompleta",5,0))</f>
        <v>10</v>
      </c>
      <c r="AA13" s="61">
        <f t="shared" ref="AA13:AA17" si="7">N13+P13+R13+T13+V13+X13+Z13</f>
        <v>100</v>
      </c>
      <c r="AB13" s="70" t="str">
        <f t="shared" ref="AB13:AB17" si="8">IF(AA13&gt;=96,"Fuerte",IF(AA13&gt;=86,"Moderado",IF(AA13&gt;=0,"Débil","")))</f>
        <v>Fuerte</v>
      </c>
      <c r="AC13" s="71" t="s">
        <v>251</v>
      </c>
      <c r="AD13" s="70" t="str">
        <f t="shared" ref="AD13" si="9">IF(AC13="Siempre se ejecuta","Fuerte",IF(AC13="Algunas veces","Moderado",IF(AC13="no se ejecuta","Débil","")))</f>
        <v>Fuerte</v>
      </c>
      <c r="AE13" s="70" t="str">
        <f t="shared" ref="AE13:AE17" si="10">AB13&amp;AD13</f>
        <v>FuerteFuerte</v>
      </c>
      <c r="AF13" s="70" t="str">
        <f>IFERROR(VLOOKUP(AE13,[2]PARAMETROS!$BH$2:$BJ$10,3,FALSE),"")</f>
        <v>Fuerte</v>
      </c>
      <c r="AG13" s="70">
        <f t="shared" ref="AG13:AG17" si="11">IF(AF13="fuerte",100,IF(AF13="Moderado",50,IF(AF13="débil",0,"")))</f>
        <v>100</v>
      </c>
      <c r="AH13" s="70" t="str">
        <f>IFERROR(VLOOKUP(AE13,[2]PARAMETROS!$BH$2:$BJ$10,2,FALSE),"")</f>
        <v>No</v>
      </c>
      <c r="AI13" s="69">
        <f>IFERROR(AVERAGE(AG13:AG13),0)</f>
        <v>100</v>
      </c>
      <c r="AJ13" s="70" t="str">
        <f t="shared" ref="AJ13" si="12">IF(AI13&gt;=100,"Fuerte",IF(AI13&gt;=50,"Moderado",IF(AI13&gt;=0,"Débil","")))</f>
        <v>Fuerte</v>
      </c>
      <c r="AK13" s="71" t="s">
        <v>252</v>
      </c>
      <c r="AL13" s="71" t="s">
        <v>252</v>
      </c>
      <c r="AM13" s="71" t="str">
        <f t="shared" ref="AM13" si="13">+AJ13&amp;AK13&amp;AL13</f>
        <v>FuerteDirectamenteDirectamente</v>
      </c>
      <c r="AN13" s="72">
        <f>IFERROR(VLOOKUP(AM13,[2]PARAMETROS!$BD$1:$BG$9,2,FALSE),0)</f>
        <v>2</v>
      </c>
      <c r="AO13" s="72">
        <f>IF(E13&lt;&gt;"8. Corrupción",IFERROR(VLOOKUP(AM13,[2]PARAMETROS!$BD$1:$BG$9,3,FALSE),0),0)</f>
        <v>0</v>
      </c>
      <c r="AP13" s="68">
        <f t="shared" ref="AP13" si="14">IF(H13 ="",0,IF(H13-AN13&lt;=0,1,H13-AN13))</f>
        <v>1</v>
      </c>
      <c r="AQ13" s="68">
        <f t="shared" ref="AQ13:AQ15" si="15">IF(E13&lt;&gt;"8. Corrupción",IF(I13="",0,IF(I13-AO13=0,1,I13-AO13)),I13)</f>
        <v>5</v>
      </c>
      <c r="AR13" s="68" t="str">
        <f t="shared" ref="AR13:AR15" si="16">IF(E13="8. Corrupción",IF(OR(AND(AP13=1,AQ13=5),AND(AP13=2,AQ13=5),AND(AP13=3,AQ13=4),(AP13+AQ13&gt;=8)),"Extrema",IF(OR(AND(AP13=1,AQ13=4),AND(AP13=2,AQ13=4),AND(AP13=4,AQ13=3),AND(AP13=3,AQ13=3)),"Alta",IF(OR(AND(AP13=1,AQ13=3),AND(AP13=2,AQ13=3)),"Moderada","No aplica para Corrupción"))),IF(AP13+AQ13=0,"",IF(OR(AND(AP13=3,AQ13=4),(AND(AP13=2,AQ13=5)),(AND(AP13=1,AQ13=5))),"Extrema",IF(OR(AND(AP13=3,AQ13=1),(AND(AP13=2,AQ13=2))),"Baja",IF(OR(AND(AP13=4,AQ13=1),AND(AP13=3,AQ13=2),AND(AP13=2,AQ13=3),AND(AP13=1,AQ13=3)),"Moderada",IF(AP13+AQ13&gt;=8,"Extrema",IF(AP13+AQ13&lt;4,"Baja",IF(AP13+AQ13&gt;=6,"Alta","Alta"))))))))</f>
        <v>Extrema</v>
      </c>
      <c r="AS13" s="67" t="s">
        <v>253</v>
      </c>
      <c r="AT13" s="66" t="s">
        <v>254</v>
      </c>
      <c r="AU13" s="73" t="s">
        <v>255</v>
      </c>
      <c r="AV13" s="67" t="s">
        <v>256</v>
      </c>
      <c r="AW13" s="67" t="s">
        <v>257</v>
      </c>
      <c r="AX13" s="74">
        <v>43832</v>
      </c>
      <c r="AY13" s="74">
        <v>44196</v>
      </c>
      <c r="AZ13" s="84" t="s">
        <v>306</v>
      </c>
      <c r="BA13" s="85">
        <v>1</v>
      </c>
      <c r="BB13" s="89" t="s">
        <v>307</v>
      </c>
      <c r="BC13" s="86" t="s">
        <v>299</v>
      </c>
      <c r="BD13" s="95" t="s">
        <v>308</v>
      </c>
    </row>
    <row r="14" spans="1:56" s="62" customFormat="1" ht="165.75" x14ac:dyDescent="0.2">
      <c r="A14" s="63"/>
      <c r="B14" s="64" t="s">
        <v>237</v>
      </c>
      <c r="C14" s="64" t="s">
        <v>258</v>
      </c>
      <c r="D14" s="65" t="s">
        <v>259</v>
      </c>
      <c r="E14" s="65" t="s">
        <v>239</v>
      </c>
      <c r="F14" s="66" t="s">
        <v>260</v>
      </c>
      <c r="G14" s="66" t="s">
        <v>261</v>
      </c>
      <c r="H14" s="67">
        <v>2</v>
      </c>
      <c r="I14" s="67">
        <v>4</v>
      </c>
      <c r="J14" s="68" t="str">
        <f t="shared" si="0"/>
        <v>Alta</v>
      </c>
      <c r="K14" s="66" t="s">
        <v>262</v>
      </c>
      <c r="L14" s="66" t="s">
        <v>263</v>
      </c>
      <c r="M14" s="59" t="s">
        <v>244</v>
      </c>
      <c r="N14" s="60">
        <f>IF(M14="Asignado",15,0)</f>
        <v>15</v>
      </c>
      <c r="O14" s="59" t="s">
        <v>245</v>
      </c>
      <c r="P14" s="60">
        <f>IF(O14="Adecuado",15,0)</f>
        <v>15</v>
      </c>
      <c r="Q14" s="59" t="s">
        <v>246</v>
      </c>
      <c r="R14" s="60">
        <f>IF(Q14="Oportuna",15,0)</f>
        <v>15</v>
      </c>
      <c r="S14" s="59" t="s">
        <v>247</v>
      </c>
      <c r="T14" s="60">
        <f>IF(S14="Prevenir",15,IF(S14="Detectar",10,0))</f>
        <v>15</v>
      </c>
      <c r="U14" s="59" t="s">
        <v>248</v>
      </c>
      <c r="V14" s="60">
        <f>IF(U14="Confiable",15,0)</f>
        <v>15</v>
      </c>
      <c r="W14" s="59" t="s">
        <v>249</v>
      </c>
      <c r="X14" s="60">
        <f>IF(W14="Se investigan y resuelven oportunamente",15,0)</f>
        <v>15</v>
      </c>
      <c r="Y14" s="59" t="s">
        <v>250</v>
      </c>
      <c r="Z14" s="60">
        <f t="shared" si="6"/>
        <v>10</v>
      </c>
      <c r="AA14" s="61">
        <f t="shared" si="7"/>
        <v>100</v>
      </c>
      <c r="AB14" s="70" t="str">
        <f t="shared" si="8"/>
        <v>Fuerte</v>
      </c>
      <c r="AC14" s="71" t="s">
        <v>251</v>
      </c>
      <c r="AD14" s="70" t="str">
        <f>IF(AC14="Siempre se ejecuta","Fuerte",IF(AC14="Algunas veces","Moderado",IF(AC14="no se ejecuta","Débil","")))</f>
        <v>Fuerte</v>
      </c>
      <c r="AE14" s="70" t="str">
        <f t="shared" si="10"/>
        <v>FuerteFuerte</v>
      </c>
      <c r="AF14" s="70" t="str">
        <f>IFERROR(VLOOKUP(AE14,[2]PARAMETROS!$BH$2:$BJ$10,3,FALSE),"")</f>
        <v>Fuerte</v>
      </c>
      <c r="AG14" s="70">
        <f t="shared" si="11"/>
        <v>100</v>
      </c>
      <c r="AH14" s="70" t="str">
        <f>IFERROR(VLOOKUP(AE14,[2]PARAMETROS!$BH$2:$BJ$10,2,FALSE),"")</f>
        <v>No</v>
      </c>
      <c r="AI14" s="69">
        <f>IFERROR(AVERAGE(AG14:AG14),0)</f>
        <v>100</v>
      </c>
      <c r="AJ14" s="70" t="str">
        <f>IF(AI14&gt;=100,"Fuerte",IF(AI14&gt;=50,"Moderado",IF(AI14&gt;=0,"Débil","")))</f>
        <v>Fuerte</v>
      </c>
      <c r="AK14" s="71" t="s">
        <v>252</v>
      </c>
      <c r="AL14" s="71" t="s">
        <v>264</v>
      </c>
      <c r="AM14" s="71" t="str">
        <f>+AJ14&amp;AK14&amp;AL14</f>
        <v>FuerteDirectamenteNo disminuye</v>
      </c>
      <c r="AN14" s="72">
        <f>IFERROR(VLOOKUP(AM14,[2]PARAMETROS!$BD$1:$BG$9,2,FALSE),0)</f>
        <v>2</v>
      </c>
      <c r="AO14" s="72">
        <f>IF(E14&lt;&gt;"8. Corrupción",IFERROR(VLOOKUP(AM14,[2]PARAMETROS!$BD$1:$BG$9,3,FALSE),0),0)</f>
        <v>0</v>
      </c>
      <c r="AP14" s="68">
        <f>IF(H14 ="",0,IF(H14-AN14&lt;=0,1,H14-AN14))</f>
        <v>1</v>
      </c>
      <c r="AQ14" s="68">
        <f t="shared" si="15"/>
        <v>4</v>
      </c>
      <c r="AR14" s="68" t="str">
        <f t="shared" si="16"/>
        <v>Alta</v>
      </c>
      <c r="AS14" s="67" t="s">
        <v>253</v>
      </c>
      <c r="AT14" s="66" t="s">
        <v>265</v>
      </c>
      <c r="AU14" s="66" t="s">
        <v>266</v>
      </c>
      <c r="AV14" s="67" t="s">
        <v>267</v>
      </c>
      <c r="AW14" s="67" t="s">
        <v>268</v>
      </c>
      <c r="AX14" s="74">
        <v>43831</v>
      </c>
      <c r="AY14" s="74">
        <v>44196</v>
      </c>
      <c r="AZ14" s="83" t="s">
        <v>309</v>
      </c>
      <c r="BA14" s="67"/>
      <c r="BB14" s="134" t="s">
        <v>323</v>
      </c>
      <c r="BC14" s="145" t="s">
        <v>299</v>
      </c>
      <c r="BD14" s="66" t="s">
        <v>313</v>
      </c>
    </row>
    <row r="15" spans="1:56" s="62" customFormat="1" ht="404.1" customHeight="1" x14ac:dyDescent="0.2">
      <c r="A15" s="226" t="s">
        <v>269</v>
      </c>
      <c r="B15" s="227" t="s">
        <v>237</v>
      </c>
      <c r="C15" s="227" t="s">
        <v>270</v>
      </c>
      <c r="D15" s="186" t="s">
        <v>271</v>
      </c>
      <c r="E15" s="186" t="s">
        <v>239</v>
      </c>
      <c r="F15" s="66" t="s">
        <v>272</v>
      </c>
      <c r="G15" s="228" t="s">
        <v>273</v>
      </c>
      <c r="H15" s="229">
        <v>1</v>
      </c>
      <c r="I15" s="229">
        <v>4</v>
      </c>
      <c r="J15" s="230" t="str">
        <f t="shared" si="0"/>
        <v>Alta</v>
      </c>
      <c r="K15" s="66" t="s">
        <v>274</v>
      </c>
      <c r="L15" s="66" t="s">
        <v>275</v>
      </c>
      <c r="M15" s="59" t="s">
        <v>244</v>
      </c>
      <c r="N15" s="60">
        <f t="shared" ref="N15:N16" si="17">IF(M15="Asignado",15,0)</f>
        <v>15</v>
      </c>
      <c r="O15" s="59" t="s">
        <v>245</v>
      </c>
      <c r="P15" s="60">
        <f>IF(O15="Adecuado",15,0)</f>
        <v>15</v>
      </c>
      <c r="Q15" s="59" t="s">
        <v>246</v>
      </c>
      <c r="R15" s="60">
        <f>IF(Q15="Oportuna",15,0)</f>
        <v>15</v>
      </c>
      <c r="S15" s="59" t="s">
        <v>247</v>
      </c>
      <c r="T15" s="60">
        <f>IF(S15="Prevenir",15,IF(S15="Detectar",10,0))</f>
        <v>15</v>
      </c>
      <c r="U15" s="59" t="s">
        <v>248</v>
      </c>
      <c r="V15" s="60">
        <f>IF(U15="Confiable",15,0)</f>
        <v>15</v>
      </c>
      <c r="W15" s="59" t="s">
        <v>249</v>
      </c>
      <c r="X15" s="60">
        <f>IF(W15="Se investigan y resuelven oportunamente",15,0)</f>
        <v>15</v>
      </c>
      <c r="Y15" s="59" t="s">
        <v>250</v>
      </c>
      <c r="Z15" s="60">
        <f t="shared" si="6"/>
        <v>10</v>
      </c>
      <c r="AA15" s="61">
        <f t="shared" si="7"/>
        <v>100</v>
      </c>
      <c r="AB15" s="70" t="str">
        <f t="shared" si="8"/>
        <v>Fuerte</v>
      </c>
      <c r="AC15" s="71" t="s">
        <v>251</v>
      </c>
      <c r="AD15" s="70" t="str">
        <f>IF(AC15="Siempre se ejecuta","Fuerte",IF(AC15="Algunas veces","Moderado",IF(AC15="no se ejecuta","Débil","")))</f>
        <v>Fuerte</v>
      </c>
      <c r="AE15" s="70" t="str">
        <f t="shared" si="10"/>
        <v>FuerteFuerte</v>
      </c>
      <c r="AF15" s="70" t="str">
        <f>IFERROR(VLOOKUP(AE15,[2]PARAMETROS!$BH$2:$BJ$10,3,FALSE),"")</f>
        <v>Fuerte</v>
      </c>
      <c r="AG15" s="70">
        <f t="shared" si="11"/>
        <v>100</v>
      </c>
      <c r="AH15" s="70" t="str">
        <f>IFERROR(VLOOKUP(AE15,[2]PARAMETROS!$BH$2:$BJ$10,2,FALSE),"")</f>
        <v>No</v>
      </c>
      <c r="AI15" s="231">
        <f>IFERROR(AVERAGE(AG15:AG16),0)</f>
        <v>100</v>
      </c>
      <c r="AJ15" s="232" t="str">
        <f>IF(AI15&gt;=100,"Fuerte",IF(AI15&gt;=50,"Moderado",IF(AI15&gt;=0,"Débil","")))</f>
        <v>Fuerte</v>
      </c>
      <c r="AK15" s="233" t="s">
        <v>252</v>
      </c>
      <c r="AL15" s="233" t="s">
        <v>264</v>
      </c>
      <c r="AM15" s="233" t="str">
        <f>+AJ15&amp;AK15&amp;AL15</f>
        <v>FuerteDirectamenteNo disminuye</v>
      </c>
      <c r="AN15" s="225">
        <f>IFERROR(VLOOKUP(AM15,[2]PARAMETROS!$BD$1:$BG$9,2,FALSE),0)</f>
        <v>2</v>
      </c>
      <c r="AO15" s="225">
        <f>IF(E15&lt;&gt;"8. Corrupción",IFERROR(VLOOKUP(AM15,[2]PARAMETROS!$BD$1:$BG$9,3,FALSE),0),0)</f>
        <v>0</v>
      </c>
      <c r="AP15" s="230">
        <f>IF(H15 ="",0,IF(H15-AN15&lt;=0,1,H15-AN15))</f>
        <v>1</v>
      </c>
      <c r="AQ15" s="230">
        <f t="shared" si="15"/>
        <v>4</v>
      </c>
      <c r="AR15" s="230" t="str">
        <f t="shared" si="16"/>
        <v>Alta</v>
      </c>
      <c r="AS15" s="229" t="s">
        <v>276</v>
      </c>
      <c r="AT15" s="66" t="s">
        <v>277</v>
      </c>
      <c r="AU15" s="241" t="s">
        <v>278</v>
      </c>
      <c r="AV15" s="229" t="s">
        <v>279</v>
      </c>
      <c r="AW15" s="229" t="s">
        <v>280</v>
      </c>
      <c r="AX15" s="242">
        <v>43831</v>
      </c>
      <c r="AY15" s="242">
        <v>44196</v>
      </c>
      <c r="AZ15" s="234" t="s">
        <v>311</v>
      </c>
      <c r="BA15" s="236" t="s">
        <v>353</v>
      </c>
      <c r="BB15" s="135" t="s">
        <v>324</v>
      </c>
      <c r="BC15" s="237" t="s">
        <v>299</v>
      </c>
      <c r="BD15" s="239" t="s">
        <v>312</v>
      </c>
    </row>
    <row r="16" spans="1:56" s="62" customFormat="1" ht="90.95" customHeight="1" x14ac:dyDescent="0.2">
      <c r="A16" s="226"/>
      <c r="B16" s="227"/>
      <c r="C16" s="227"/>
      <c r="D16" s="186"/>
      <c r="E16" s="186"/>
      <c r="F16" s="66" t="s">
        <v>281</v>
      </c>
      <c r="G16" s="228"/>
      <c r="H16" s="229"/>
      <c r="I16" s="229"/>
      <c r="J16" s="230"/>
      <c r="K16" s="66" t="s">
        <v>274</v>
      </c>
      <c r="L16" s="66" t="s">
        <v>282</v>
      </c>
      <c r="M16" s="59" t="s">
        <v>244</v>
      </c>
      <c r="N16" s="60">
        <f t="shared" si="17"/>
        <v>15</v>
      </c>
      <c r="O16" s="59" t="s">
        <v>245</v>
      </c>
      <c r="P16" s="60">
        <f t="shared" ref="P16" si="18">IF(O16="Adecuado",15,0)</f>
        <v>15</v>
      </c>
      <c r="Q16" s="59" t="s">
        <v>246</v>
      </c>
      <c r="R16" s="60">
        <f t="shared" ref="R16" si="19">IF(Q16="Oportuna",15,0)</f>
        <v>15</v>
      </c>
      <c r="S16" s="59" t="s">
        <v>247</v>
      </c>
      <c r="T16" s="60">
        <f t="shared" ref="T16" si="20">IF(S16="Prevenir",15,IF(S16="Detectar",10,0))</f>
        <v>15</v>
      </c>
      <c r="U16" s="59" t="s">
        <v>248</v>
      </c>
      <c r="V16" s="60">
        <f t="shared" ref="V16" si="21">IF(U16="Confiable",15,0)</f>
        <v>15</v>
      </c>
      <c r="W16" s="59" t="s">
        <v>249</v>
      </c>
      <c r="X16" s="60">
        <f t="shared" ref="X16" si="22">IF(W16="Se investigan y resuelven oportunamente",15,0)</f>
        <v>15</v>
      </c>
      <c r="Y16" s="59" t="s">
        <v>250</v>
      </c>
      <c r="Z16" s="60">
        <f t="shared" si="6"/>
        <v>10</v>
      </c>
      <c r="AA16" s="61">
        <f t="shared" si="7"/>
        <v>100</v>
      </c>
      <c r="AB16" s="70" t="str">
        <f t="shared" si="8"/>
        <v>Fuerte</v>
      </c>
      <c r="AC16" s="71" t="s">
        <v>251</v>
      </c>
      <c r="AD16" s="70" t="str">
        <f t="shared" ref="AD16" si="23">IF(AC16="Siempre se ejecuta","Fuerte",IF(AC16="Algunas veces","Moderado",IF(AC16="no se ejecuta","Débil","")))</f>
        <v>Fuerte</v>
      </c>
      <c r="AE16" s="70" t="str">
        <f t="shared" si="10"/>
        <v>FuerteFuerte</v>
      </c>
      <c r="AF16" s="70" t="str">
        <f>IFERROR(VLOOKUP(AE16,[2]PARAMETROS!$BH$2:$BJ$10,3,FALSE),"")</f>
        <v>Fuerte</v>
      </c>
      <c r="AG16" s="70">
        <f t="shared" si="11"/>
        <v>100</v>
      </c>
      <c r="AH16" s="70" t="str">
        <f>IFERROR(VLOOKUP(AE16,[2]PARAMETROS!$BH$2:$BJ$10,2,FALSE),"")</f>
        <v>No</v>
      </c>
      <c r="AI16" s="231"/>
      <c r="AJ16" s="232"/>
      <c r="AK16" s="233"/>
      <c r="AL16" s="233"/>
      <c r="AM16" s="233"/>
      <c r="AN16" s="225"/>
      <c r="AO16" s="225"/>
      <c r="AP16" s="230"/>
      <c r="AQ16" s="230"/>
      <c r="AR16" s="230"/>
      <c r="AS16" s="229"/>
      <c r="AT16" s="66" t="s">
        <v>282</v>
      </c>
      <c r="AU16" s="241"/>
      <c r="AV16" s="229"/>
      <c r="AW16" s="229"/>
      <c r="AX16" s="229"/>
      <c r="AY16" s="229"/>
      <c r="AZ16" s="235"/>
      <c r="BA16" s="236"/>
      <c r="BB16" s="136" t="s">
        <v>314</v>
      </c>
      <c r="BC16" s="238"/>
      <c r="BD16" s="240"/>
    </row>
    <row r="17" spans="1:61" s="62" customFormat="1" ht="278.45" customHeight="1" x14ac:dyDescent="0.2">
      <c r="A17" s="75"/>
      <c r="B17" s="76"/>
      <c r="C17" s="76" t="s">
        <v>283</v>
      </c>
      <c r="D17" s="77" t="s">
        <v>284</v>
      </c>
      <c r="E17" s="77" t="s">
        <v>239</v>
      </c>
      <c r="F17" s="66" t="s">
        <v>285</v>
      </c>
      <c r="G17" s="66" t="s">
        <v>286</v>
      </c>
      <c r="H17" s="78">
        <v>1</v>
      </c>
      <c r="I17" s="78">
        <v>3</v>
      </c>
      <c r="J17" s="68" t="str">
        <f>IF(E17="8. Corrupción",IF(OR(AND(H17=1,I17=5),AND(H17=2,I17=5),AND(H17=3,I17=4),(H17+I17&gt;=8)),"Extrema",IF(OR(AND(H17=1,I17=4),AND(H17=2,I17=4),AND(H17=4,I17=3),AND(H17=3,I17=3)),"Alta",IF(OR(AND(H17=1,I17=3),AND(H17=2,I17=3)),"Moderada","No aplica para Corrupción"))),IF(H17+I17=0,"",IF(OR(AND(H17=3,I17=4),(AND(H17=2,I17=5)),(AND(H17=1,I17=5))),"Extrema",IF(OR(AND(H17=3,I17=1),(AND(H17=2,I17=2))),"Baja",IF(OR(AND(H17=4,I17=1),AND(H17=3,I17=2),AND(H17=2,I17=3),AND(H17=1,I17=3)),"Moderada",IF(H17+I17&gt;=8,"Extrema",IF(H17+I17&lt;4,"Baja",IF(H17+I17&gt;=6,"Alta","Alta"))))))))</f>
        <v>Moderada</v>
      </c>
      <c r="K17" s="66" t="s">
        <v>262</v>
      </c>
      <c r="L17" s="66" t="s">
        <v>287</v>
      </c>
      <c r="M17" s="67" t="s">
        <v>244</v>
      </c>
      <c r="N17" s="60">
        <f>IF(M17="Asignado",15,0)</f>
        <v>15</v>
      </c>
      <c r="O17" s="67" t="s">
        <v>244</v>
      </c>
      <c r="P17" s="60">
        <f>IF(O17="Adecuado",15,0)</f>
        <v>0</v>
      </c>
      <c r="Q17" s="67" t="s">
        <v>246</v>
      </c>
      <c r="R17" s="60">
        <f>IF(Q17="Oportuna",15,0)</f>
        <v>15</v>
      </c>
      <c r="S17" s="67" t="s">
        <v>247</v>
      </c>
      <c r="T17" s="60">
        <f>IF(S17="Prevenir",15,IF(S17="Detectar",10,0))</f>
        <v>15</v>
      </c>
      <c r="U17" s="67" t="s">
        <v>248</v>
      </c>
      <c r="V17" s="60">
        <f>IF(U17="Confiable",15,0)</f>
        <v>15</v>
      </c>
      <c r="W17" s="67" t="s">
        <v>249</v>
      </c>
      <c r="X17" s="60">
        <f>IF(W17="Se investigan y resuelven oportunamente",15,0)</f>
        <v>15</v>
      </c>
      <c r="Y17" s="67" t="s">
        <v>250</v>
      </c>
      <c r="Z17" s="60">
        <f t="shared" si="6"/>
        <v>10</v>
      </c>
      <c r="AA17" s="61">
        <f t="shared" si="7"/>
        <v>85</v>
      </c>
      <c r="AB17" s="70" t="str">
        <f t="shared" si="8"/>
        <v>Débil</v>
      </c>
      <c r="AC17" s="71" t="s">
        <v>251</v>
      </c>
      <c r="AD17" s="70" t="str">
        <f>IF(AC17="Siempre se ejecuta","Fuerte",IF(AC17="Algunas veces","Moderado",IF(AC17="no se ejecuta","Débil","")))</f>
        <v>Fuerte</v>
      </c>
      <c r="AE17" s="70" t="str">
        <f t="shared" si="10"/>
        <v>DébilFuerte</v>
      </c>
      <c r="AF17" s="70" t="str">
        <f>IFERROR(VLOOKUP(AE17,[3]PARAMETROS!$BH$2:$BJ$10,3,FALSE),"")</f>
        <v>Débil</v>
      </c>
      <c r="AG17" s="70">
        <f t="shared" si="11"/>
        <v>0</v>
      </c>
      <c r="AH17" s="70" t="str">
        <f>IFERROR(VLOOKUP(AE17,[3]PARAMETROS!$BH$2:$BJ$10,2,FALSE),"")</f>
        <v>Sí</v>
      </c>
      <c r="AI17" s="69">
        <f>IFERROR(AVERAGE(AG17:AG17),0)</f>
        <v>0</v>
      </c>
      <c r="AJ17" s="70" t="str">
        <f>IF(AI17&gt;=100,"Fuerte",IF(AI17&gt;=50,"Moderado",IF(AI17&gt;=0,"Débil","")))</f>
        <v>Débil</v>
      </c>
      <c r="AK17" s="71" t="s">
        <v>252</v>
      </c>
      <c r="AL17" s="71" t="s">
        <v>252</v>
      </c>
      <c r="AM17" s="71" t="str">
        <f>+AJ17&amp;AK17&amp;AL17</f>
        <v>DébilDirectamenteDirectamente</v>
      </c>
      <c r="AN17" s="72">
        <f>IFERROR(VLOOKUP(AM17,[3]PARAMETROS!$BD$1:$BG$9,2,FALSE),0)</f>
        <v>0</v>
      </c>
      <c r="AO17" s="72">
        <f>IF(E17&lt;&gt;"8. Corrupción",IFERROR(VLOOKUP(AM17,[3]PARAMETROS!$BD$1:$BG$9,3,FALSE),0),0)</f>
        <v>0</v>
      </c>
      <c r="AP17" s="79">
        <f>IF(H17 ="",0,IF(H17-AN17&lt;=0,1,H17-AN17))</f>
        <v>1</v>
      </c>
      <c r="AQ17" s="79">
        <f t="shared" ref="AQ17" si="24">IF(E17&lt;&gt;"8. Corrupción",IF(I17="",0,IF(I17-AO17=0,1,I17-AO17)),I17)</f>
        <v>3</v>
      </c>
      <c r="AR17" s="68" t="str">
        <f t="shared" ref="AR17" si="25">IF(E17="8. Corrupción",IF(OR(AND(AP17=1,AQ17=5),AND(AP17=2,AQ17=5),AND(AP17=3,AQ17=4),(AP17+AQ17&gt;=8)),"Extrema",IF(OR(AND(AP17=1,AQ17=4),AND(AP17=2,AQ17=4),AND(AP17=4,AQ17=3),AND(AP17=3,AQ17=3)),"Alta",IF(OR(AND(AP17=1,AQ17=3),AND(AP17=2,AQ17=3)),"Moderada","No aplica para Corrupción"))),IF(AP17+AQ17=0,"",IF(OR(AND(AP17=3,AQ17=4),(AND(AP17=2,AQ17=5)),(AND(AP17=1,AQ17=5))),"Extrema",IF(OR(AND(AP17=3,AQ17=1),(AND(AP17=2,AQ17=2))),"Baja",IF(OR(AND(AP17=4,AQ17=1),AND(AP17=3,AQ17=2),AND(AP17=2,AQ17=3),AND(AP17=1,AQ17=3)),"Moderada",IF(AP17+AQ17&gt;=8,"Extrema",IF(AP17+AQ17&lt;4,"Baja",IF(AP17+AQ17&gt;=6,"Alta","Alta"))))))))</f>
        <v>Moderada</v>
      </c>
      <c r="AS17" s="78" t="s">
        <v>276</v>
      </c>
      <c r="AT17" s="66" t="str">
        <f>+L17</f>
        <v>Revisión de documentos precontractuales de cada uno de los proceso de contratación adelantados por la Subdirección de Contratación.</v>
      </c>
      <c r="AU17" s="66" t="s">
        <v>288</v>
      </c>
      <c r="AV17" s="78" t="s">
        <v>289</v>
      </c>
      <c r="AW17" s="67" t="s">
        <v>290</v>
      </c>
      <c r="AX17" s="80">
        <v>43864</v>
      </c>
      <c r="AY17" s="80">
        <v>44196</v>
      </c>
      <c r="AZ17" s="78" t="s">
        <v>310</v>
      </c>
      <c r="BA17" s="87">
        <f>211/211</f>
        <v>1</v>
      </c>
      <c r="BB17" s="88" t="s">
        <v>370</v>
      </c>
      <c r="BC17" s="92" t="s">
        <v>299</v>
      </c>
      <c r="BD17" s="88" t="s">
        <v>369</v>
      </c>
    </row>
    <row r="18" spans="1:61" s="158" customFormat="1" ht="408.95" customHeight="1" x14ac:dyDescent="0.2">
      <c r="A18" s="227"/>
      <c r="B18" s="227" t="s">
        <v>237</v>
      </c>
      <c r="C18" s="227" t="s">
        <v>291</v>
      </c>
      <c r="D18" s="186" t="s">
        <v>292</v>
      </c>
      <c r="E18" s="186" t="s">
        <v>239</v>
      </c>
      <c r="F18" s="186" t="s">
        <v>293</v>
      </c>
      <c r="G18" s="186" t="s">
        <v>294</v>
      </c>
      <c r="H18" s="186">
        <v>2</v>
      </c>
      <c r="I18" s="186">
        <v>3</v>
      </c>
      <c r="J18" s="243" t="str">
        <f>IF(E18="8. Corrupción",IF(OR(AND(H18=1,I18=5),AND(H18=2,I18=5),AND(H18=3,I18=4),(H18+I18&gt;=8)),"Extrema",IF(OR(AND(H18=1,I18=4),AND(H18=2,I18=4),AND(H18=4,I18=3),AND(H18=3,I18=3)),"Alta",IF(OR(AND(H18=1,I18=3),AND(H18=2,I18=3)),"Moderada","Error - para riesgo de Corrupción el Impacto aplica desde 3"))),IF(H18+I18=0,"",IF(OR(AND(H18=3,I18=4),(AND(H18=2,I18=5)),(AND(H18=1,I18=5))),"Extrema",IF(OR(AND(H18=3,I18=1),(AND(H18=2,I18=2))),"Baja",IF(OR(AND(H18=4,I18=1),AND(H18=3,I18=2),AND(H18=2,I18=3),AND(H18=1,I18=3)),"Moderada",IF(H18+I18&gt;=8,"Extrema",IF(H18+I18&lt;4,"Baja",IF(H18+I18&gt;=6,"Alta","Alta"))))))))</f>
        <v>Moderada</v>
      </c>
      <c r="K18" s="186" t="s">
        <v>295</v>
      </c>
      <c r="L18" s="186" t="s">
        <v>296</v>
      </c>
      <c r="M18" s="147" t="s">
        <v>244</v>
      </c>
      <c r="N18" s="148">
        <f>IF(M18="Asignado",15,0)</f>
        <v>15</v>
      </c>
      <c r="O18" s="147" t="s">
        <v>245</v>
      </c>
      <c r="P18" s="148">
        <f>IF(O18="Adecuado",15,0)</f>
        <v>15</v>
      </c>
      <c r="Q18" s="147" t="s">
        <v>246</v>
      </c>
      <c r="R18" s="148">
        <f>IF(Q18="Oportuna",15,0)</f>
        <v>15</v>
      </c>
      <c r="S18" s="147" t="s">
        <v>247</v>
      </c>
      <c r="T18" s="148">
        <f>IF(S18="Prevenir",15,IF(S18="Detectar",10,0))</f>
        <v>15</v>
      </c>
      <c r="U18" s="147" t="s">
        <v>248</v>
      </c>
      <c r="V18" s="148">
        <f>IF(U18="Confiable",15,0)</f>
        <v>15</v>
      </c>
      <c r="W18" s="147" t="s">
        <v>249</v>
      </c>
      <c r="X18" s="148">
        <f>IF(W18="Se investigan y resuelven oportunamente",15,0)</f>
        <v>15</v>
      </c>
      <c r="Y18" s="147" t="s">
        <v>250</v>
      </c>
      <c r="Z18" s="148">
        <f>IF(Y18="Completa",10,IF(Y18="incompleta",5,0))</f>
        <v>10</v>
      </c>
      <c r="AA18" s="149">
        <f>N18+P18+R18+T18+V18+X18+Z18</f>
        <v>100</v>
      </c>
      <c r="AB18" s="150" t="str">
        <f>IF(AA18&gt;=96,"Fuerte",IF(AA18&gt;=86,"Moderado",IF(AA18&gt;=0,"Débil","")))</f>
        <v>Fuerte</v>
      </c>
      <c r="AC18" s="151" t="s">
        <v>251</v>
      </c>
      <c r="AD18" s="150" t="str">
        <f>IF(AC18="Siempre se ejecuta","Fuerte",IF(AC18="Algunas veces","Moderado",IF(AC18="no se ejecuta","Débil","")))</f>
        <v>Fuerte</v>
      </c>
      <c r="AE18" s="150" t="str">
        <f>AB18&amp;AD18</f>
        <v>FuerteFuerte</v>
      </c>
      <c r="AF18" s="150" t="str">
        <f>IFERROR(VLOOKUP(AE18,[4]PARAMETROS!$BH$2:$BJ$10,3,FALSE),"")</f>
        <v>Fuerte</v>
      </c>
      <c r="AG18" s="150">
        <f>IF(AF18="fuerte",100,IF(AF18="Moderado",50,IF(AF18="débil",0,"")))</f>
        <v>100</v>
      </c>
      <c r="AH18" s="150" t="str">
        <f>IFERROR(VLOOKUP(AE18,[4]PARAMETROS!$BH$2:$BJ$10,2,FALSE),"")</f>
        <v>No</v>
      </c>
      <c r="AI18" s="152">
        <f>IFERROR(AVERAGE(AG18:AG18),0)</f>
        <v>100</v>
      </c>
      <c r="AJ18" s="150" t="str">
        <f>IF(AI18&gt;=100,"Fuerte",IF(AI18&gt;=50,"Moderado",IF(AI18&gt;=0,"Débil","")))</f>
        <v>Fuerte</v>
      </c>
      <c r="AK18" s="151" t="s">
        <v>252</v>
      </c>
      <c r="AL18" s="151" t="s">
        <v>252</v>
      </c>
      <c r="AM18" s="151"/>
      <c r="AN18" s="153">
        <f>IFERROR(VLOOKUP(AM18,[4]PARAMETROS!$BD$1:$BG$9,2,FALSE),0)</f>
        <v>0</v>
      </c>
      <c r="AO18" s="153">
        <f>IF(E18&lt;&gt;"8. Corrupción",IFERROR(VLOOKUP(AM18,[4]PARAMETROS!$BD$1:$BG$9,3,FALSE),0),0)</f>
        <v>0</v>
      </c>
      <c r="AP18" s="167">
        <f>IF(H18 ="",0,IF(H18-AN18&lt;=0,1,H18-AN18))</f>
        <v>2</v>
      </c>
      <c r="AQ18" s="167">
        <f>IF(E18&lt;&gt;"8. Corrupción",IF(I18="",0,IF(I18-AO18=0,1,I18-AO18)),I18)</f>
        <v>3</v>
      </c>
      <c r="AR18" s="169" t="str">
        <f>IF(E18="8. Corrupción",IF(OR(AND(AP18=1,AQ18=5),AND(AP18=2,AQ18=5),AND(AP18=3,AQ18=4),(AP18+AQ18&gt;=8)),"Extrema",IF(OR(AND(AP18=1,AQ18=4),AND(AP18=2,AQ18=4),AND(AP18=4,AQ18=3),AND(AP18=3,AQ18=3)),"Alta",IF(OR(AND(AP18=1,AQ18=3),AND(AP18=2,AQ18=3)),"Moderada","No aplica para Corrupción"))),IF(AP18+AQ18=0,"",IF(OR(AND(AP18=3,AQ18=4),(AND(AP18=2,AQ18=5)),(AND(AP18=1,AQ18=5))),"Extrema",IF(OR(AND(AP18=3,AQ18=1),(AND(AP18=2,AQ18=2))),"Baja",IF(OR(AND(AP18=4,AQ18=1),AND(AP18=3,AQ18=2),AND(AP18=2,AQ18=3),AND(AP18=1,AQ18=3)),"Moderada",IF(AP18+AQ18&gt;=8,"Extrema",IF(AP18+AQ18&lt;4,"Baja",IF(AP18+AQ18&gt;=6,"Alta","Alta"))))))))</f>
        <v>Moderada</v>
      </c>
      <c r="AS18" s="171" t="s">
        <v>276</v>
      </c>
      <c r="AT18" s="186" t="s">
        <v>300</v>
      </c>
      <c r="AU18" s="165" t="s">
        <v>368</v>
      </c>
      <c r="AV18" s="186" t="s">
        <v>297</v>
      </c>
      <c r="AW18" s="165" t="s">
        <v>298</v>
      </c>
      <c r="AX18" s="185">
        <v>43831</v>
      </c>
      <c r="AY18" s="185">
        <v>44196</v>
      </c>
      <c r="AZ18" s="130" t="s">
        <v>315</v>
      </c>
      <c r="BA18" s="155">
        <v>1</v>
      </c>
      <c r="BB18" s="146" t="s">
        <v>354</v>
      </c>
      <c r="BC18" s="59" t="s">
        <v>299</v>
      </c>
      <c r="BD18" s="156"/>
      <c r="BE18" s="157"/>
      <c r="BF18" s="157"/>
      <c r="BG18" s="157"/>
      <c r="BH18" s="157"/>
      <c r="BI18" s="157"/>
    </row>
    <row r="19" spans="1:61" s="158" customFormat="1" ht="318.75" x14ac:dyDescent="0.2">
      <c r="A19" s="227"/>
      <c r="B19" s="227"/>
      <c r="C19" s="227"/>
      <c r="D19" s="186"/>
      <c r="E19" s="186"/>
      <c r="F19" s="186"/>
      <c r="G19" s="186"/>
      <c r="H19" s="186"/>
      <c r="I19" s="186"/>
      <c r="J19" s="243"/>
      <c r="K19" s="186"/>
      <c r="L19" s="186"/>
      <c r="M19" s="147"/>
      <c r="N19" s="148"/>
      <c r="O19" s="147"/>
      <c r="P19" s="148"/>
      <c r="Q19" s="147"/>
      <c r="R19" s="148"/>
      <c r="S19" s="147"/>
      <c r="T19" s="148"/>
      <c r="U19" s="147"/>
      <c r="V19" s="148"/>
      <c r="W19" s="147"/>
      <c r="X19" s="148"/>
      <c r="Y19" s="147"/>
      <c r="Z19" s="148"/>
      <c r="AA19" s="149"/>
      <c r="AB19" s="150"/>
      <c r="AC19" s="151"/>
      <c r="AD19" s="150"/>
      <c r="AE19" s="150"/>
      <c r="AF19" s="150"/>
      <c r="AG19" s="150"/>
      <c r="AH19" s="150"/>
      <c r="AI19" s="152"/>
      <c r="AJ19" s="150"/>
      <c r="AK19" s="151"/>
      <c r="AL19" s="151"/>
      <c r="AM19" s="151"/>
      <c r="AN19" s="153"/>
      <c r="AO19" s="153"/>
      <c r="AP19" s="168"/>
      <c r="AQ19" s="168"/>
      <c r="AR19" s="170"/>
      <c r="AS19" s="172"/>
      <c r="AT19" s="186"/>
      <c r="AU19" s="165"/>
      <c r="AV19" s="186"/>
      <c r="AW19" s="165"/>
      <c r="AX19" s="185"/>
      <c r="AY19" s="185"/>
      <c r="AZ19" s="130" t="s">
        <v>316</v>
      </c>
      <c r="BA19" s="155">
        <v>1</v>
      </c>
      <c r="BB19" s="146" t="s">
        <v>355</v>
      </c>
      <c r="BC19" s="59" t="s">
        <v>299</v>
      </c>
      <c r="BD19" s="156"/>
      <c r="BE19" s="157"/>
      <c r="BF19" s="157"/>
      <c r="BG19" s="157"/>
      <c r="BH19" s="157"/>
      <c r="BI19" s="157"/>
    </row>
    <row r="20" spans="1:61" s="158" customFormat="1" ht="262.5" customHeight="1" x14ac:dyDescent="0.2">
      <c r="A20" s="227"/>
      <c r="B20" s="227"/>
      <c r="C20" s="227"/>
      <c r="D20" s="186"/>
      <c r="E20" s="186"/>
      <c r="F20" s="186"/>
      <c r="G20" s="186"/>
      <c r="H20" s="186"/>
      <c r="I20" s="186"/>
      <c r="J20" s="243"/>
      <c r="K20" s="186"/>
      <c r="L20" s="186"/>
      <c r="M20" s="147"/>
      <c r="N20" s="148"/>
      <c r="O20" s="147"/>
      <c r="P20" s="148"/>
      <c r="Q20" s="147"/>
      <c r="R20" s="148"/>
      <c r="S20" s="147"/>
      <c r="T20" s="148"/>
      <c r="U20" s="147"/>
      <c r="V20" s="148"/>
      <c r="W20" s="147"/>
      <c r="X20" s="148"/>
      <c r="Y20" s="147"/>
      <c r="Z20" s="148"/>
      <c r="AA20" s="149"/>
      <c r="AB20" s="150"/>
      <c r="AC20" s="151"/>
      <c r="AD20" s="150"/>
      <c r="AE20" s="150"/>
      <c r="AF20" s="150"/>
      <c r="AG20" s="150"/>
      <c r="AH20" s="150"/>
      <c r="AI20" s="152"/>
      <c r="AJ20" s="150"/>
      <c r="AK20" s="151"/>
      <c r="AL20" s="151"/>
      <c r="AM20" s="151"/>
      <c r="AN20" s="153"/>
      <c r="AO20" s="153"/>
      <c r="AP20" s="153"/>
      <c r="AQ20" s="153"/>
      <c r="AR20" s="154"/>
      <c r="AS20" s="144"/>
      <c r="AT20" s="186"/>
      <c r="AU20" s="165"/>
      <c r="AV20" s="186"/>
      <c r="AW20" s="165"/>
      <c r="AX20" s="185"/>
      <c r="AY20" s="185"/>
      <c r="AZ20" s="130" t="s">
        <v>371</v>
      </c>
      <c r="BA20" s="155">
        <v>1</v>
      </c>
      <c r="BB20" s="130" t="s">
        <v>356</v>
      </c>
      <c r="BC20" s="59" t="s">
        <v>299</v>
      </c>
      <c r="BD20" s="156"/>
      <c r="BE20" s="157"/>
      <c r="BF20" s="157"/>
      <c r="BG20" s="157"/>
      <c r="BH20" s="157"/>
      <c r="BI20" s="157"/>
    </row>
    <row r="21" spans="1:61" s="158" customFormat="1" ht="191.25" x14ac:dyDescent="0.2">
      <c r="A21" s="227"/>
      <c r="B21" s="227"/>
      <c r="C21" s="227"/>
      <c r="D21" s="186"/>
      <c r="E21" s="186"/>
      <c r="F21" s="186"/>
      <c r="G21" s="186"/>
      <c r="H21" s="186"/>
      <c r="I21" s="186"/>
      <c r="J21" s="243"/>
      <c r="K21" s="186"/>
      <c r="L21" s="186"/>
      <c r="M21" s="147"/>
      <c r="N21" s="148"/>
      <c r="O21" s="147"/>
      <c r="P21" s="148"/>
      <c r="Q21" s="147"/>
      <c r="R21" s="148"/>
      <c r="S21" s="147"/>
      <c r="T21" s="148"/>
      <c r="U21" s="147"/>
      <c r="V21" s="148"/>
      <c r="W21" s="147"/>
      <c r="X21" s="148"/>
      <c r="Y21" s="147"/>
      <c r="Z21" s="148"/>
      <c r="AA21" s="149"/>
      <c r="AB21" s="150"/>
      <c r="AC21" s="151"/>
      <c r="AD21" s="150"/>
      <c r="AE21" s="150"/>
      <c r="AF21" s="150"/>
      <c r="AG21" s="150"/>
      <c r="AH21" s="150"/>
      <c r="AI21" s="152"/>
      <c r="AJ21" s="150"/>
      <c r="AK21" s="151"/>
      <c r="AL21" s="151"/>
      <c r="AM21" s="151"/>
      <c r="AN21" s="153"/>
      <c r="AO21" s="153"/>
      <c r="AP21" s="153"/>
      <c r="AQ21" s="153"/>
      <c r="AR21" s="154"/>
      <c r="AS21" s="144"/>
      <c r="AT21" s="186"/>
      <c r="AU21" s="165"/>
      <c r="AV21" s="186"/>
      <c r="AW21" s="165"/>
      <c r="AX21" s="185"/>
      <c r="AY21" s="185"/>
      <c r="AZ21" s="159" t="s">
        <v>372</v>
      </c>
      <c r="BA21" s="155">
        <v>1</v>
      </c>
      <c r="BB21" s="146" t="s">
        <v>357</v>
      </c>
      <c r="BC21" s="59" t="s">
        <v>299</v>
      </c>
      <c r="BD21" s="146" t="s">
        <v>358</v>
      </c>
      <c r="BE21" s="157"/>
      <c r="BF21" s="157"/>
      <c r="BG21" s="157"/>
      <c r="BH21" s="157"/>
      <c r="BI21" s="157"/>
    </row>
    <row r="22" spans="1:61" s="158" customFormat="1" ht="102" x14ac:dyDescent="0.2">
      <c r="A22" s="227"/>
      <c r="B22" s="227"/>
      <c r="C22" s="227"/>
      <c r="D22" s="186"/>
      <c r="E22" s="186"/>
      <c r="F22" s="186"/>
      <c r="G22" s="186"/>
      <c r="H22" s="186"/>
      <c r="I22" s="186"/>
      <c r="J22" s="243"/>
      <c r="K22" s="186"/>
      <c r="L22" s="186"/>
      <c r="M22" s="147"/>
      <c r="N22" s="148"/>
      <c r="O22" s="147"/>
      <c r="P22" s="148"/>
      <c r="Q22" s="147"/>
      <c r="R22" s="148"/>
      <c r="S22" s="147"/>
      <c r="T22" s="148"/>
      <c r="U22" s="147"/>
      <c r="V22" s="148"/>
      <c r="W22" s="147"/>
      <c r="X22" s="148"/>
      <c r="Y22" s="147"/>
      <c r="Z22" s="148"/>
      <c r="AA22" s="149"/>
      <c r="AB22" s="150"/>
      <c r="AC22" s="151"/>
      <c r="AD22" s="150"/>
      <c r="AE22" s="150"/>
      <c r="AF22" s="150"/>
      <c r="AG22" s="150"/>
      <c r="AH22" s="150"/>
      <c r="AI22" s="152"/>
      <c r="AJ22" s="150"/>
      <c r="AK22" s="151"/>
      <c r="AL22" s="151"/>
      <c r="AM22" s="151"/>
      <c r="AN22" s="153"/>
      <c r="AO22" s="153"/>
      <c r="AP22" s="153"/>
      <c r="AQ22" s="153"/>
      <c r="AR22" s="154"/>
      <c r="AS22" s="144"/>
      <c r="AT22" s="186"/>
      <c r="AU22" s="165"/>
      <c r="AV22" s="186"/>
      <c r="AW22" s="165"/>
      <c r="AX22" s="185"/>
      <c r="AY22" s="185"/>
      <c r="AZ22" s="159" t="s">
        <v>359</v>
      </c>
      <c r="BA22" s="155">
        <v>1</v>
      </c>
      <c r="BB22" s="146" t="s">
        <v>360</v>
      </c>
      <c r="BC22" s="59" t="s">
        <v>299</v>
      </c>
      <c r="BD22" s="164" t="s">
        <v>361</v>
      </c>
      <c r="BE22" s="157"/>
      <c r="BF22" s="157"/>
      <c r="BG22" s="157"/>
      <c r="BH22" s="157"/>
      <c r="BI22" s="157"/>
    </row>
    <row r="23" spans="1:61" s="158" customFormat="1" ht="178.5" x14ac:dyDescent="0.2">
      <c r="A23" s="227"/>
      <c r="B23" s="227"/>
      <c r="C23" s="227"/>
      <c r="D23" s="186"/>
      <c r="E23" s="186"/>
      <c r="F23" s="186"/>
      <c r="G23" s="186"/>
      <c r="H23" s="186"/>
      <c r="I23" s="186"/>
      <c r="J23" s="243"/>
      <c r="K23" s="186"/>
      <c r="L23" s="186"/>
      <c r="M23" s="147"/>
      <c r="N23" s="148"/>
      <c r="O23" s="147"/>
      <c r="P23" s="148"/>
      <c r="Q23" s="147"/>
      <c r="R23" s="148"/>
      <c r="S23" s="147"/>
      <c r="T23" s="148"/>
      <c r="U23" s="147"/>
      <c r="V23" s="148"/>
      <c r="W23" s="147"/>
      <c r="X23" s="148"/>
      <c r="Y23" s="147"/>
      <c r="Z23" s="148"/>
      <c r="AA23" s="149"/>
      <c r="AB23" s="150"/>
      <c r="AC23" s="151"/>
      <c r="AD23" s="150"/>
      <c r="AE23" s="150"/>
      <c r="AF23" s="150"/>
      <c r="AG23" s="150"/>
      <c r="AH23" s="150"/>
      <c r="AI23" s="152"/>
      <c r="AJ23" s="150"/>
      <c r="AK23" s="151"/>
      <c r="AL23" s="151"/>
      <c r="AM23" s="151"/>
      <c r="AN23" s="153"/>
      <c r="AO23" s="153"/>
      <c r="AP23" s="153"/>
      <c r="AQ23" s="153"/>
      <c r="AR23" s="154"/>
      <c r="AS23" s="144"/>
      <c r="AT23" s="186"/>
      <c r="AU23" s="165"/>
      <c r="AV23" s="186"/>
      <c r="AW23" s="165"/>
      <c r="AX23" s="185"/>
      <c r="AY23" s="185"/>
      <c r="AZ23" s="159" t="s">
        <v>362</v>
      </c>
      <c r="BA23" s="155">
        <v>1</v>
      </c>
      <c r="BB23" s="146" t="s">
        <v>363</v>
      </c>
      <c r="BC23" s="59" t="s">
        <v>299</v>
      </c>
      <c r="BD23" s="164" t="s">
        <v>361</v>
      </c>
      <c r="BE23" s="157"/>
      <c r="BF23" s="157"/>
      <c r="BG23" s="157"/>
      <c r="BH23" s="157"/>
      <c r="BI23" s="157"/>
    </row>
    <row r="24" spans="1:61" s="158" customFormat="1" ht="409.5" x14ac:dyDescent="0.2">
      <c r="A24" s="227"/>
      <c r="B24" s="227"/>
      <c r="C24" s="227"/>
      <c r="D24" s="186"/>
      <c r="E24" s="186"/>
      <c r="F24" s="186"/>
      <c r="G24" s="186"/>
      <c r="H24" s="186"/>
      <c r="I24" s="186"/>
      <c r="J24" s="243"/>
      <c r="K24" s="186"/>
      <c r="L24" s="186"/>
      <c r="M24" s="147"/>
      <c r="N24" s="148"/>
      <c r="O24" s="147"/>
      <c r="P24" s="148"/>
      <c r="Q24" s="147"/>
      <c r="R24" s="148"/>
      <c r="S24" s="147"/>
      <c r="T24" s="148"/>
      <c r="U24" s="147"/>
      <c r="V24" s="148"/>
      <c r="W24" s="147"/>
      <c r="X24" s="148"/>
      <c r="Y24" s="147"/>
      <c r="Z24" s="148"/>
      <c r="AA24" s="149"/>
      <c r="AB24" s="150"/>
      <c r="AC24" s="151"/>
      <c r="AD24" s="150"/>
      <c r="AE24" s="150"/>
      <c r="AF24" s="150"/>
      <c r="AG24" s="150"/>
      <c r="AH24" s="150"/>
      <c r="AI24" s="152"/>
      <c r="AJ24" s="150"/>
      <c r="AK24" s="151"/>
      <c r="AL24" s="151"/>
      <c r="AM24" s="151"/>
      <c r="AN24" s="153"/>
      <c r="AO24" s="153"/>
      <c r="AP24" s="153"/>
      <c r="AQ24" s="153"/>
      <c r="AR24" s="154"/>
      <c r="AS24" s="144"/>
      <c r="AT24" s="186"/>
      <c r="AU24" s="165"/>
      <c r="AV24" s="186"/>
      <c r="AW24" s="165"/>
      <c r="AX24" s="185"/>
      <c r="AY24" s="185"/>
      <c r="AZ24" s="130" t="s">
        <v>317</v>
      </c>
      <c r="BA24" s="155">
        <v>1</v>
      </c>
      <c r="BB24" s="146" t="s">
        <v>373</v>
      </c>
      <c r="BC24" s="59" t="s">
        <v>299</v>
      </c>
      <c r="BD24" s="156"/>
      <c r="BE24" s="157"/>
      <c r="BF24" s="157"/>
      <c r="BG24" s="157"/>
      <c r="BH24" s="157"/>
      <c r="BI24" s="157"/>
    </row>
    <row r="25" spans="1:61" s="158" customFormat="1" ht="369" customHeight="1" x14ac:dyDescent="0.2">
      <c r="A25" s="227"/>
      <c r="B25" s="227"/>
      <c r="C25" s="227"/>
      <c r="D25" s="186"/>
      <c r="E25" s="186"/>
      <c r="F25" s="186"/>
      <c r="G25" s="186"/>
      <c r="H25" s="186"/>
      <c r="I25" s="186"/>
      <c r="J25" s="243"/>
      <c r="K25" s="186"/>
      <c r="L25" s="186"/>
      <c r="M25" s="147"/>
      <c r="N25" s="148"/>
      <c r="O25" s="147"/>
      <c r="P25" s="148"/>
      <c r="Q25" s="147"/>
      <c r="R25" s="148"/>
      <c r="S25" s="147"/>
      <c r="T25" s="148"/>
      <c r="U25" s="147"/>
      <c r="V25" s="148"/>
      <c r="W25" s="147"/>
      <c r="X25" s="148"/>
      <c r="Y25" s="147"/>
      <c r="Z25" s="148"/>
      <c r="AA25" s="149"/>
      <c r="AB25" s="150"/>
      <c r="AC25" s="151"/>
      <c r="AD25" s="150"/>
      <c r="AE25" s="150"/>
      <c r="AF25" s="150"/>
      <c r="AG25" s="150"/>
      <c r="AH25" s="150"/>
      <c r="AI25" s="152"/>
      <c r="AJ25" s="150"/>
      <c r="AK25" s="151"/>
      <c r="AL25" s="151"/>
      <c r="AM25" s="151"/>
      <c r="AN25" s="153"/>
      <c r="AO25" s="153"/>
      <c r="AP25" s="153"/>
      <c r="AQ25" s="153"/>
      <c r="AR25" s="154"/>
      <c r="AS25" s="144"/>
      <c r="AT25" s="186"/>
      <c r="AU25" s="165"/>
      <c r="AV25" s="186"/>
      <c r="AW25" s="165"/>
      <c r="AX25" s="185"/>
      <c r="AY25" s="185"/>
      <c r="AZ25" s="130" t="s">
        <v>374</v>
      </c>
      <c r="BA25" s="155">
        <v>1</v>
      </c>
      <c r="BB25" s="146" t="s">
        <v>375</v>
      </c>
      <c r="BC25" s="59" t="s">
        <v>299</v>
      </c>
      <c r="BD25" s="160"/>
      <c r="BE25" s="157"/>
      <c r="BF25" s="157"/>
      <c r="BG25" s="157"/>
      <c r="BH25" s="157"/>
      <c r="BI25" s="157"/>
    </row>
    <row r="26" spans="1:61" s="158" customFormat="1" ht="408.6" customHeight="1" x14ac:dyDescent="0.2">
      <c r="A26" s="227"/>
      <c r="B26" s="227"/>
      <c r="C26" s="227"/>
      <c r="D26" s="186"/>
      <c r="E26" s="186"/>
      <c r="F26" s="186"/>
      <c r="G26" s="186"/>
      <c r="H26" s="186"/>
      <c r="I26" s="186"/>
      <c r="J26" s="243"/>
      <c r="K26" s="186"/>
      <c r="L26" s="186"/>
      <c r="M26" s="147"/>
      <c r="N26" s="148"/>
      <c r="O26" s="147"/>
      <c r="P26" s="148"/>
      <c r="Q26" s="147"/>
      <c r="R26" s="148"/>
      <c r="S26" s="147"/>
      <c r="T26" s="148"/>
      <c r="U26" s="147"/>
      <c r="V26" s="148"/>
      <c r="W26" s="147"/>
      <c r="X26" s="148"/>
      <c r="Y26" s="147"/>
      <c r="Z26" s="148"/>
      <c r="AA26" s="149"/>
      <c r="AB26" s="150"/>
      <c r="AC26" s="151"/>
      <c r="AD26" s="150"/>
      <c r="AE26" s="150"/>
      <c r="AF26" s="150"/>
      <c r="AG26" s="150"/>
      <c r="AH26" s="150"/>
      <c r="AI26" s="152"/>
      <c r="AJ26" s="150"/>
      <c r="AK26" s="151"/>
      <c r="AL26" s="151"/>
      <c r="AM26" s="151"/>
      <c r="AN26" s="153"/>
      <c r="AO26" s="153"/>
      <c r="AP26" s="153"/>
      <c r="AQ26" s="153"/>
      <c r="AR26" s="154"/>
      <c r="AS26" s="144"/>
      <c r="AT26" s="186"/>
      <c r="AU26" s="165"/>
      <c r="AV26" s="186"/>
      <c r="AW26" s="165"/>
      <c r="AX26" s="185"/>
      <c r="AY26" s="185"/>
      <c r="AZ26" s="130" t="s">
        <v>376</v>
      </c>
      <c r="BA26" s="155">
        <v>1</v>
      </c>
      <c r="BB26" s="130" t="s">
        <v>377</v>
      </c>
      <c r="BC26" s="59" t="s">
        <v>299</v>
      </c>
      <c r="BD26" s="146" t="s">
        <v>378</v>
      </c>
      <c r="BE26" s="157"/>
      <c r="BF26" s="157"/>
      <c r="BG26" s="157"/>
      <c r="BH26" s="157"/>
      <c r="BI26" s="157"/>
    </row>
    <row r="27" spans="1:61" s="158" customFormat="1" ht="409.5" x14ac:dyDescent="0.2">
      <c r="A27" s="227"/>
      <c r="B27" s="227"/>
      <c r="C27" s="227"/>
      <c r="D27" s="186"/>
      <c r="E27" s="186"/>
      <c r="F27" s="186"/>
      <c r="G27" s="186"/>
      <c r="H27" s="186"/>
      <c r="I27" s="186"/>
      <c r="J27" s="243"/>
      <c r="K27" s="186"/>
      <c r="L27" s="186"/>
      <c r="M27" s="147"/>
      <c r="N27" s="148"/>
      <c r="O27" s="147"/>
      <c r="P27" s="148"/>
      <c r="Q27" s="147"/>
      <c r="R27" s="148"/>
      <c r="S27" s="147"/>
      <c r="T27" s="148"/>
      <c r="U27" s="147"/>
      <c r="V27" s="148"/>
      <c r="W27" s="147"/>
      <c r="X27" s="148"/>
      <c r="Y27" s="147"/>
      <c r="Z27" s="148"/>
      <c r="AA27" s="149"/>
      <c r="AB27" s="150"/>
      <c r="AC27" s="151"/>
      <c r="AD27" s="150"/>
      <c r="AE27" s="150"/>
      <c r="AF27" s="150"/>
      <c r="AG27" s="150"/>
      <c r="AH27" s="150"/>
      <c r="AI27" s="152"/>
      <c r="AJ27" s="150"/>
      <c r="AK27" s="151"/>
      <c r="AL27" s="151"/>
      <c r="AM27" s="151"/>
      <c r="AN27" s="153"/>
      <c r="AO27" s="153"/>
      <c r="AP27" s="153"/>
      <c r="AQ27" s="153"/>
      <c r="AR27" s="154"/>
      <c r="AS27" s="144"/>
      <c r="AT27" s="186"/>
      <c r="AU27" s="165"/>
      <c r="AV27" s="186"/>
      <c r="AW27" s="165"/>
      <c r="AX27" s="185"/>
      <c r="AY27" s="185"/>
      <c r="AZ27" s="130" t="s">
        <v>379</v>
      </c>
      <c r="BA27" s="155">
        <v>1</v>
      </c>
      <c r="BB27" s="146" t="s">
        <v>380</v>
      </c>
      <c r="BC27" s="59" t="s">
        <v>299</v>
      </c>
      <c r="BD27" s="131" t="s">
        <v>381</v>
      </c>
      <c r="BE27" s="157"/>
      <c r="BF27" s="157"/>
      <c r="BG27" s="157"/>
      <c r="BH27" s="157"/>
      <c r="BI27" s="157"/>
    </row>
    <row r="28" spans="1:61" s="158" customFormat="1" ht="408.75" customHeight="1" x14ac:dyDescent="0.2">
      <c r="A28" s="227"/>
      <c r="B28" s="227"/>
      <c r="C28" s="227"/>
      <c r="D28" s="186"/>
      <c r="E28" s="186"/>
      <c r="F28" s="186"/>
      <c r="G28" s="186"/>
      <c r="H28" s="186"/>
      <c r="I28" s="186"/>
      <c r="J28" s="243"/>
      <c r="K28" s="186"/>
      <c r="L28" s="186"/>
      <c r="M28" s="147"/>
      <c r="N28" s="148"/>
      <c r="O28" s="147"/>
      <c r="P28" s="148"/>
      <c r="Q28" s="147"/>
      <c r="R28" s="148"/>
      <c r="S28" s="147"/>
      <c r="T28" s="148"/>
      <c r="U28" s="147"/>
      <c r="V28" s="148"/>
      <c r="W28" s="147"/>
      <c r="X28" s="148"/>
      <c r="Y28" s="147"/>
      <c r="Z28" s="148"/>
      <c r="AA28" s="149"/>
      <c r="AB28" s="150"/>
      <c r="AC28" s="151"/>
      <c r="AD28" s="150"/>
      <c r="AE28" s="150"/>
      <c r="AF28" s="150"/>
      <c r="AG28" s="150"/>
      <c r="AH28" s="150"/>
      <c r="AI28" s="152"/>
      <c r="AJ28" s="150"/>
      <c r="AK28" s="151"/>
      <c r="AL28" s="151"/>
      <c r="AM28" s="151"/>
      <c r="AN28" s="153"/>
      <c r="AO28" s="153"/>
      <c r="AP28" s="153"/>
      <c r="AQ28" s="153"/>
      <c r="AR28" s="154"/>
      <c r="AS28" s="144"/>
      <c r="AT28" s="186"/>
      <c r="AU28" s="165"/>
      <c r="AV28" s="186"/>
      <c r="AW28" s="165"/>
      <c r="AX28" s="185"/>
      <c r="AY28" s="185"/>
      <c r="AZ28" s="182" t="s">
        <v>318</v>
      </c>
      <c r="BA28" s="179">
        <v>1</v>
      </c>
      <c r="BB28" s="173" t="s">
        <v>382</v>
      </c>
      <c r="BC28" s="176" t="s">
        <v>299</v>
      </c>
      <c r="BD28" s="173" t="s">
        <v>383</v>
      </c>
      <c r="BE28" s="157"/>
      <c r="BF28" s="157"/>
      <c r="BG28" s="157"/>
      <c r="BH28" s="157"/>
      <c r="BI28" s="157"/>
    </row>
    <row r="29" spans="1:61" s="158" customFormat="1" ht="408.75" customHeight="1" x14ac:dyDescent="0.2">
      <c r="A29" s="227"/>
      <c r="B29" s="227"/>
      <c r="C29" s="227"/>
      <c r="D29" s="186"/>
      <c r="E29" s="186"/>
      <c r="F29" s="186"/>
      <c r="G29" s="186"/>
      <c r="H29" s="186"/>
      <c r="I29" s="186"/>
      <c r="J29" s="243"/>
      <c r="K29" s="186"/>
      <c r="L29" s="186"/>
      <c r="M29" s="147"/>
      <c r="N29" s="148"/>
      <c r="O29" s="147"/>
      <c r="P29" s="148"/>
      <c r="Q29" s="147"/>
      <c r="R29" s="148"/>
      <c r="S29" s="147"/>
      <c r="T29" s="148"/>
      <c r="U29" s="147"/>
      <c r="V29" s="148"/>
      <c r="W29" s="147"/>
      <c r="X29" s="148"/>
      <c r="Y29" s="147"/>
      <c r="Z29" s="148"/>
      <c r="AA29" s="149"/>
      <c r="AB29" s="150"/>
      <c r="AC29" s="151"/>
      <c r="AD29" s="150"/>
      <c r="AE29" s="150"/>
      <c r="AF29" s="150"/>
      <c r="AG29" s="150"/>
      <c r="AH29" s="150"/>
      <c r="AI29" s="152"/>
      <c r="AJ29" s="150"/>
      <c r="AK29" s="151"/>
      <c r="AL29" s="151"/>
      <c r="AM29" s="151"/>
      <c r="AN29" s="153"/>
      <c r="AO29" s="153"/>
      <c r="AP29" s="153"/>
      <c r="AQ29" s="153"/>
      <c r="AR29" s="154"/>
      <c r="AS29" s="144"/>
      <c r="AT29" s="186"/>
      <c r="AU29" s="165"/>
      <c r="AV29" s="186"/>
      <c r="AW29" s="165"/>
      <c r="AX29" s="185"/>
      <c r="AY29" s="185"/>
      <c r="AZ29" s="183"/>
      <c r="BA29" s="180"/>
      <c r="BB29" s="174"/>
      <c r="BC29" s="177"/>
      <c r="BD29" s="174"/>
      <c r="BE29" s="157"/>
      <c r="BF29" s="157"/>
      <c r="BG29" s="157"/>
      <c r="BH29" s="157"/>
      <c r="BI29" s="157"/>
    </row>
    <row r="30" spans="1:61" s="158" customFormat="1" ht="409.6" customHeight="1" x14ac:dyDescent="0.2">
      <c r="A30" s="227"/>
      <c r="B30" s="227"/>
      <c r="C30" s="227"/>
      <c r="D30" s="186"/>
      <c r="E30" s="186"/>
      <c r="F30" s="186"/>
      <c r="G30" s="186"/>
      <c r="H30" s="186"/>
      <c r="I30" s="186"/>
      <c r="J30" s="243"/>
      <c r="K30" s="186"/>
      <c r="L30" s="186"/>
      <c r="M30" s="147"/>
      <c r="N30" s="148"/>
      <c r="O30" s="147"/>
      <c r="P30" s="148"/>
      <c r="Q30" s="147"/>
      <c r="R30" s="148"/>
      <c r="S30" s="147"/>
      <c r="T30" s="148"/>
      <c r="U30" s="147"/>
      <c r="V30" s="148"/>
      <c r="W30" s="147"/>
      <c r="X30" s="148"/>
      <c r="Y30" s="147"/>
      <c r="Z30" s="148"/>
      <c r="AA30" s="149"/>
      <c r="AB30" s="150"/>
      <c r="AC30" s="151"/>
      <c r="AD30" s="150"/>
      <c r="AE30" s="150"/>
      <c r="AF30" s="150"/>
      <c r="AG30" s="150"/>
      <c r="AH30" s="150"/>
      <c r="AI30" s="152"/>
      <c r="AJ30" s="150"/>
      <c r="AK30" s="151"/>
      <c r="AL30" s="151"/>
      <c r="AM30" s="151"/>
      <c r="AN30" s="153"/>
      <c r="AO30" s="153"/>
      <c r="AP30" s="153"/>
      <c r="AQ30" s="153"/>
      <c r="AR30" s="154"/>
      <c r="AS30" s="144"/>
      <c r="AT30" s="186"/>
      <c r="AU30" s="165"/>
      <c r="AV30" s="186"/>
      <c r="AW30" s="165"/>
      <c r="AX30" s="185"/>
      <c r="AY30" s="185"/>
      <c r="AZ30" s="183"/>
      <c r="BA30" s="180"/>
      <c r="BB30" s="174"/>
      <c r="BC30" s="177"/>
      <c r="BD30" s="174"/>
      <c r="BE30" s="157"/>
      <c r="BF30" s="157"/>
      <c r="BG30" s="157"/>
      <c r="BH30" s="157"/>
      <c r="BI30" s="157"/>
    </row>
    <row r="31" spans="1:61" s="158" customFormat="1" ht="409.6" customHeight="1" x14ac:dyDescent="0.2">
      <c r="A31" s="227"/>
      <c r="B31" s="227"/>
      <c r="C31" s="227"/>
      <c r="D31" s="186"/>
      <c r="E31" s="186"/>
      <c r="F31" s="186"/>
      <c r="G31" s="186"/>
      <c r="H31" s="186"/>
      <c r="I31" s="186"/>
      <c r="J31" s="243"/>
      <c r="K31" s="186"/>
      <c r="L31" s="186"/>
      <c r="M31" s="147"/>
      <c r="N31" s="148"/>
      <c r="O31" s="147"/>
      <c r="P31" s="148"/>
      <c r="Q31" s="147"/>
      <c r="R31" s="148"/>
      <c r="S31" s="147"/>
      <c r="T31" s="148"/>
      <c r="U31" s="147"/>
      <c r="V31" s="148"/>
      <c r="W31" s="147"/>
      <c r="X31" s="148"/>
      <c r="Y31" s="147"/>
      <c r="Z31" s="148"/>
      <c r="AA31" s="149"/>
      <c r="AB31" s="150"/>
      <c r="AC31" s="151"/>
      <c r="AD31" s="150"/>
      <c r="AE31" s="150"/>
      <c r="AF31" s="150"/>
      <c r="AG31" s="150"/>
      <c r="AH31" s="150"/>
      <c r="AI31" s="152"/>
      <c r="AJ31" s="150"/>
      <c r="AK31" s="151"/>
      <c r="AL31" s="151"/>
      <c r="AM31" s="151"/>
      <c r="AN31" s="153"/>
      <c r="AO31" s="153"/>
      <c r="AP31" s="153"/>
      <c r="AQ31" s="153"/>
      <c r="AR31" s="154"/>
      <c r="AS31" s="144"/>
      <c r="AT31" s="186"/>
      <c r="AU31" s="165"/>
      <c r="AV31" s="186"/>
      <c r="AW31" s="165"/>
      <c r="AX31" s="185"/>
      <c r="AY31" s="185"/>
      <c r="AZ31" s="183"/>
      <c r="BA31" s="180"/>
      <c r="BB31" s="174"/>
      <c r="BC31" s="177"/>
      <c r="BD31" s="174"/>
      <c r="BE31" s="157"/>
      <c r="BF31" s="157"/>
      <c r="BG31" s="157"/>
      <c r="BH31" s="157"/>
      <c r="BI31" s="157"/>
    </row>
    <row r="32" spans="1:61" s="158" customFormat="1" ht="409.6" customHeight="1" x14ac:dyDescent="0.2">
      <c r="A32" s="227"/>
      <c r="B32" s="227"/>
      <c r="C32" s="227"/>
      <c r="D32" s="186"/>
      <c r="E32" s="186"/>
      <c r="F32" s="186"/>
      <c r="G32" s="186"/>
      <c r="H32" s="186"/>
      <c r="I32" s="186"/>
      <c r="J32" s="243"/>
      <c r="K32" s="186"/>
      <c r="L32" s="186"/>
      <c r="M32" s="147"/>
      <c r="N32" s="148"/>
      <c r="O32" s="147"/>
      <c r="P32" s="148"/>
      <c r="Q32" s="147"/>
      <c r="R32" s="148"/>
      <c r="S32" s="147"/>
      <c r="T32" s="148"/>
      <c r="U32" s="147"/>
      <c r="V32" s="148"/>
      <c r="W32" s="147"/>
      <c r="X32" s="148"/>
      <c r="Y32" s="147"/>
      <c r="Z32" s="148"/>
      <c r="AA32" s="149"/>
      <c r="AB32" s="150"/>
      <c r="AC32" s="151"/>
      <c r="AD32" s="150"/>
      <c r="AE32" s="150"/>
      <c r="AF32" s="150"/>
      <c r="AG32" s="150"/>
      <c r="AH32" s="150"/>
      <c r="AI32" s="152"/>
      <c r="AJ32" s="150"/>
      <c r="AK32" s="151"/>
      <c r="AL32" s="151"/>
      <c r="AM32" s="151"/>
      <c r="AN32" s="153"/>
      <c r="AO32" s="153"/>
      <c r="AP32" s="153"/>
      <c r="AQ32" s="153"/>
      <c r="AR32" s="154"/>
      <c r="AS32" s="144"/>
      <c r="AT32" s="186"/>
      <c r="AU32" s="165"/>
      <c r="AV32" s="186"/>
      <c r="AW32" s="165"/>
      <c r="AX32" s="185"/>
      <c r="AY32" s="185"/>
      <c r="AZ32" s="183"/>
      <c r="BA32" s="180"/>
      <c r="BB32" s="174"/>
      <c r="BC32" s="177"/>
      <c r="BD32" s="174"/>
      <c r="BE32" s="157"/>
      <c r="BF32" s="157"/>
      <c r="BG32" s="157"/>
      <c r="BH32" s="157"/>
      <c r="BI32" s="157"/>
    </row>
    <row r="33" spans="1:61" s="158" customFormat="1" ht="408.75" customHeight="1" x14ac:dyDescent="0.2">
      <c r="A33" s="227"/>
      <c r="B33" s="227"/>
      <c r="C33" s="227"/>
      <c r="D33" s="186"/>
      <c r="E33" s="186"/>
      <c r="F33" s="186"/>
      <c r="G33" s="186"/>
      <c r="H33" s="186"/>
      <c r="I33" s="186"/>
      <c r="J33" s="243"/>
      <c r="K33" s="186"/>
      <c r="L33" s="186"/>
      <c r="M33" s="147"/>
      <c r="N33" s="148"/>
      <c r="O33" s="147"/>
      <c r="P33" s="148"/>
      <c r="Q33" s="147"/>
      <c r="R33" s="148"/>
      <c r="S33" s="147"/>
      <c r="T33" s="148"/>
      <c r="U33" s="147"/>
      <c r="V33" s="148"/>
      <c r="W33" s="147"/>
      <c r="X33" s="148"/>
      <c r="Y33" s="147"/>
      <c r="Z33" s="148"/>
      <c r="AA33" s="149"/>
      <c r="AB33" s="150"/>
      <c r="AC33" s="151"/>
      <c r="AD33" s="150"/>
      <c r="AE33" s="150"/>
      <c r="AF33" s="150"/>
      <c r="AG33" s="150"/>
      <c r="AH33" s="150"/>
      <c r="AI33" s="152"/>
      <c r="AJ33" s="150"/>
      <c r="AK33" s="151"/>
      <c r="AL33" s="151"/>
      <c r="AM33" s="151"/>
      <c r="AN33" s="153"/>
      <c r="AO33" s="153"/>
      <c r="AP33" s="153"/>
      <c r="AQ33" s="153"/>
      <c r="AR33" s="154"/>
      <c r="AS33" s="144"/>
      <c r="AT33" s="186"/>
      <c r="AU33" s="165"/>
      <c r="AV33" s="186"/>
      <c r="AW33" s="165"/>
      <c r="AX33" s="185"/>
      <c r="AY33" s="185"/>
      <c r="AZ33" s="184"/>
      <c r="BA33" s="181"/>
      <c r="BB33" s="175"/>
      <c r="BC33" s="178"/>
      <c r="BD33" s="175"/>
      <c r="BE33" s="157"/>
      <c r="BF33" s="157"/>
      <c r="BG33" s="157"/>
      <c r="BH33" s="157"/>
      <c r="BI33" s="157"/>
    </row>
    <row r="34" spans="1:61" s="158" customFormat="1" ht="63.75" x14ac:dyDescent="0.2">
      <c r="A34" s="227"/>
      <c r="B34" s="227"/>
      <c r="C34" s="227"/>
      <c r="D34" s="186"/>
      <c r="E34" s="186"/>
      <c r="F34" s="186"/>
      <c r="G34" s="186"/>
      <c r="H34" s="186"/>
      <c r="I34" s="186"/>
      <c r="J34" s="243"/>
      <c r="K34" s="186"/>
      <c r="L34" s="186"/>
      <c r="M34" s="147"/>
      <c r="N34" s="148"/>
      <c r="O34" s="147"/>
      <c r="P34" s="148"/>
      <c r="Q34" s="147"/>
      <c r="R34" s="148"/>
      <c r="S34" s="147"/>
      <c r="T34" s="148"/>
      <c r="U34" s="147"/>
      <c r="V34" s="148"/>
      <c r="W34" s="147"/>
      <c r="X34" s="148"/>
      <c r="Y34" s="147"/>
      <c r="Z34" s="148"/>
      <c r="AA34" s="149"/>
      <c r="AB34" s="150"/>
      <c r="AC34" s="151"/>
      <c r="AD34" s="150"/>
      <c r="AE34" s="150"/>
      <c r="AF34" s="150"/>
      <c r="AG34" s="150"/>
      <c r="AH34" s="150"/>
      <c r="AI34" s="152"/>
      <c r="AJ34" s="150"/>
      <c r="AK34" s="151"/>
      <c r="AL34" s="151"/>
      <c r="AM34" s="151"/>
      <c r="AN34" s="153"/>
      <c r="AO34" s="153"/>
      <c r="AP34" s="153"/>
      <c r="AQ34" s="153"/>
      <c r="AR34" s="154"/>
      <c r="AS34" s="144"/>
      <c r="AT34" s="186"/>
      <c r="AU34" s="165"/>
      <c r="AV34" s="186"/>
      <c r="AW34" s="165"/>
      <c r="AX34" s="185"/>
      <c r="AY34" s="185"/>
      <c r="AZ34" s="130" t="s">
        <v>319</v>
      </c>
      <c r="BA34" s="161" t="s">
        <v>301</v>
      </c>
      <c r="BB34" s="130" t="s">
        <v>364</v>
      </c>
      <c r="BC34" s="59" t="s">
        <v>299</v>
      </c>
      <c r="BD34" s="156"/>
      <c r="BE34" s="157"/>
      <c r="BF34" s="157"/>
      <c r="BG34" s="157"/>
      <c r="BH34" s="157"/>
      <c r="BI34" s="157"/>
    </row>
    <row r="35" spans="1:61" s="158" customFormat="1" ht="409.5" x14ac:dyDescent="0.2">
      <c r="A35" s="227"/>
      <c r="B35" s="227"/>
      <c r="C35" s="227"/>
      <c r="D35" s="186"/>
      <c r="E35" s="186"/>
      <c r="F35" s="186"/>
      <c r="G35" s="186"/>
      <c r="H35" s="186"/>
      <c r="I35" s="186"/>
      <c r="J35" s="243"/>
      <c r="K35" s="186"/>
      <c r="L35" s="186"/>
      <c r="M35" s="147"/>
      <c r="N35" s="148"/>
      <c r="O35" s="147"/>
      <c r="P35" s="148"/>
      <c r="Q35" s="147"/>
      <c r="R35" s="148"/>
      <c r="S35" s="147"/>
      <c r="T35" s="148"/>
      <c r="U35" s="147"/>
      <c r="V35" s="148"/>
      <c r="W35" s="147"/>
      <c r="X35" s="148"/>
      <c r="Y35" s="147"/>
      <c r="Z35" s="148"/>
      <c r="AA35" s="149"/>
      <c r="AB35" s="150"/>
      <c r="AC35" s="151"/>
      <c r="AD35" s="150"/>
      <c r="AE35" s="150"/>
      <c r="AF35" s="150"/>
      <c r="AG35" s="150"/>
      <c r="AH35" s="150"/>
      <c r="AI35" s="152"/>
      <c r="AJ35" s="150"/>
      <c r="AK35" s="151"/>
      <c r="AL35" s="151"/>
      <c r="AM35" s="151"/>
      <c r="AN35" s="153"/>
      <c r="AO35" s="153"/>
      <c r="AP35" s="153"/>
      <c r="AQ35" s="153"/>
      <c r="AR35" s="154"/>
      <c r="AS35" s="144"/>
      <c r="AT35" s="186"/>
      <c r="AU35" s="165"/>
      <c r="AV35" s="186"/>
      <c r="AW35" s="165"/>
      <c r="AX35" s="185"/>
      <c r="AY35" s="185"/>
      <c r="AZ35" s="130" t="s">
        <v>320</v>
      </c>
      <c r="BA35" s="155">
        <v>1</v>
      </c>
      <c r="BB35" s="130" t="s">
        <v>365</v>
      </c>
      <c r="BC35" s="59" t="s">
        <v>299</v>
      </c>
      <c r="BD35" s="146" t="s">
        <v>302</v>
      </c>
      <c r="BE35" s="157"/>
      <c r="BF35" s="157"/>
      <c r="BG35" s="157"/>
      <c r="BH35" s="157"/>
      <c r="BI35" s="157"/>
    </row>
    <row r="36" spans="1:61" s="158" customFormat="1" ht="378.75" customHeight="1" x14ac:dyDescent="0.2">
      <c r="A36" s="227"/>
      <c r="B36" s="227"/>
      <c r="C36" s="227"/>
      <c r="D36" s="186"/>
      <c r="E36" s="186"/>
      <c r="F36" s="186"/>
      <c r="G36" s="186"/>
      <c r="H36" s="186"/>
      <c r="I36" s="186"/>
      <c r="J36" s="243"/>
      <c r="K36" s="186"/>
      <c r="L36" s="186"/>
      <c r="M36" s="147"/>
      <c r="N36" s="148"/>
      <c r="O36" s="147"/>
      <c r="P36" s="148"/>
      <c r="Q36" s="147"/>
      <c r="R36" s="148"/>
      <c r="S36" s="147"/>
      <c r="T36" s="148"/>
      <c r="U36" s="147"/>
      <c r="V36" s="148"/>
      <c r="W36" s="147"/>
      <c r="X36" s="148"/>
      <c r="Y36" s="147"/>
      <c r="Z36" s="148"/>
      <c r="AA36" s="149"/>
      <c r="AB36" s="150"/>
      <c r="AC36" s="151"/>
      <c r="AD36" s="150"/>
      <c r="AE36" s="150"/>
      <c r="AF36" s="150"/>
      <c r="AG36" s="150"/>
      <c r="AH36" s="150"/>
      <c r="AI36" s="152"/>
      <c r="AJ36" s="150"/>
      <c r="AK36" s="151"/>
      <c r="AL36" s="151"/>
      <c r="AM36" s="151"/>
      <c r="AN36" s="153"/>
      <c r="AO36" s="153"/>
      <c r="AP36" s="153"/>
      <c r="AQ36" s="153"/>
      <c r="AR36" s="154"/>
      <c r="AS36" s="144"/>
      <c r="AT36" s="186"/>
      <c r="AU36" s="165"/>
      <c r="AV36" s="186"/>
      <c r="AW36" s="165"/>
      <c r="AX36" s="185"/>
      <c r="AY36" s="185"/>
      <c r="AZ36" s="130" t="s">
        <v>366</v>
      </c>
      <c r="BA36" s="155">
        <v>1</v>
      </c>
      <c r="BB36" s="146" t="s">
        <v>367</v>
      </c>
      <c r="BC36" s="59" t="s">
        <v>299</v>
      </c>
      <c r="BD36" s="146" t="s">
        <v>303</v>
      </c>
      <c r="BE36" s="157"/>
      <c r="BF36" s="157"/>
      <c r="BG36" s="157"/>
      <c r="BH36" s="157"/>
      <c r="BI36" s="157"/>
    </row>
    <row r="37" spans="1:61" s="158" customFormat="1" ht="409.5" x14ac:dyDescent="0.2">
      <c r="A37" s="227"/>
      <c r="B37" s="227"/>
      <c r="C37" s="227"/>
      <c r="D37" s="186"/>
      <c r="E37" s="186"/>
      <c r="F37" s="186"/>
      <c r="G37" s="186"/>
      <c r="H37" s="186"/>
      <c r="I37" s="186"/>
      <c r="J37" s="243"/>
      <c r="K37" s="186"/>
      <c r="L37" s="186"/>
      <c r="M37" s="147"/>
      <c r="N37" s="148"/>
      <c r="O37" s="147"/>
      <c r="P37" s="148"/>
      <c r="Q37" s="147"/>
      <c r="R37" s="148"/>
      <c r="S37" s="147"/>
      <c r="T37" s="148"/>
      <c r="U37" s="147"/>
      <c r="V37" s="148"/>
      <c r="W37" s="147"/>
      <c r="X37" s="148"/>
      <c r="Y37" s="147"/>
      <c r="Z37" s="148"/>
      <c r="AA37" s="149"/>
      <c r="AB37" s="150"/>
      <c r="AC37" s="151"/>
      <c r="AD37" s="150"/>
      <c r="AE37" s="150"/>
      <c r="AF37" s="150"/>
      <c r="AG37" s="150"/>
      <c r="AH37" s="150"/>
      <c r="AI37" s="152"/>
      <c r="AJ37" s="150"/>
      <c r="AK37" s="151"/>
      <c r="AL37" s="151"/>
      <c r="AM37" s="151"/>
      <c r="AN37" s="153"/>
      <c r="AO37" s="153"/>
      <c r="AP37" s="153"/>
      <c r="AQ37" s="153"/>
      <c r="AR37" s="154"/>
      <c r="AS37" s="144"/>
      <c r="AT37" s="186"/>
      <c r="AU37" s="165"/>
      <c r="AV37" s="186"/>
      <c r="AW37" s="165"/>
      <c r="AX37" s="185"/>
      <c r="AY37" s="185"/>
      <c r="AZ37" s="130" t="s">
        <v>384</v>
      </c>
      <c r="BA37" s="155">
        <v>1</v>
      </c>
      <c r="BB37" s="146" t="s">
        <v>385</v>
      </c>
      <c r="BC37" s="59" t="s">
        <v>299</v>
      </c>
      <c r="BD37" s="130" t="s">
        <v>304</v>
      </c>
      <c r="BE37" s="157"/>
      <c r="BF37" s="157"/>
      <c r="BG37" s="157"/>
      <c r="BH37" s="157"/>
      <c r="BI37" s="157"/>
    </row>
    <row r="38" spans="1:61" s="158" customFormat="1" ht="12.75" x14ac:dyDescent="0.2">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c r="BA38" s="166"/>
      <c r="BB38" s="166"/>
      <c r="BC38" s="166"/>
      <c r="BD38" s="166"/>
      <c r="BE38" s="166"/>
      <c r="BF38" s="166"/>
      <c r="BG38" s="166"/>
      <c r="BH38" s="166"/>
      <c r="BI38" s="166"/>
    </row>
    <row r="39" spans="1:61" s="162" customFormat="1" ht="33.950000000000003" customHeight="1" x14ac:dyDescent="0.2">
      <c r="L39" s="163"/>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BB39" s="133"/>
      <c r="BC39" s="132"/>
      <c r="BD39" s="133"/>
    </row>
    <row r="40" spans="1:61" s="2" customFormat="1" ht="12.75" x14ac:dyDescent="0.2">
      <c r="A40" s="199" t="s">
        <v>322</v>
      </c>
      <c r="B40" s="200"/>
      <c r="C40" s="200"/>
      <c r="D40" s="200"/>
      <c r="E40" s="200"/>
      <c r="F40" s="200"/>
      <c r="G40" s="200"/>
      <c r="H40" s="200"/>
      <c r="I40" s="200"/>
      <c r="J40" s="200"/>
      <c r="K40" s="200"/>
      <c r="L40" s="200"/>
      <c r="M40" s="200"/>
      <c r="N40" s="200"/>
      <c r="O40" s="201"/>
      <c r="P40" s="5"/>
      <c r="Q40" s="5"/>
      <c r="R40" s="5"/>
      <c r="S40" s="5"/>
      <c r="T40" s="5"/>
      <c r="U40" s="5"/>
      <c r="V40" s="5"/>
      <c r="W40" s="5"/>
      <c r="BB40" s="5"/>
      <c r="BC40" s="138"/>
      <c r="BD40" s="5"/>
    </row>
    <row r="41" spans="1:61" s="2" customFormat="1" ht="12.75" x14ac:dyDescent="0.2">
      <c r="A41" s="202" t="s">
        <v>156</v>
      </c>
      <c r="B41" s="203"/>
      <c r="C41" s="203"/>
      <c r="D41" s="203"/>
      <c r="E41" s="203"/>
      <c r="F41" s="203"/>
      <c r="G41" s="203"/>
      <c r="H41" s="203"/>
      <c r="I41" s="203"/>
      <c r="J41" s="203"/>
      <c r="K41" s="203"/>
      <c r="L41" s="203"/>
      <c r="M41" s="203"/>
      <c r="N41" s="203"/>
      <c r="O41" s="204"/>
      <c r="P41" s="5"/>
      <c r="Q41" s="5"/>
      <c r="R41" s="5"/>
      <c r="S41" s="5"/>
      <c r="T41" s="5"/>
      <c r="U41" s="5"/>
      <c r="V41" s="5"/>
      <c r="W41" s="5"/>
      <c r="BC41" s="139"/>
    </row>
    <row r="42" spans="1:61" s="2" customFormat="1" ht="13.5" thickBot="1" x14ac:dyDescent="0.25">
      <c r="A42" s="205" t="s">
        <v>157</v>
      </c>
      <c r="B42" s="206"/>
      <c r="C42" s="206"/>
      <c r="D42" s="206"/>
      <c r="E42" s="206"/>
      <c r="F42" s="206"/>
      <c r="G42" s="206"/>
      <c r="H42" s="206"/>
      <c r="I42" s="206"/>
      <c r="J42" s="206"/>
      <c r="K42" s="206"/>
      <c r="L42" s="206"/>
      <c r="M42" s="206"/>
      <c r="N42" s="206"/>
      <c r="O42" s="207"/>
      <c r="P42" s="5"/>
      <c r="Q42" s="5"/>
      <c r="R42" s="5"/>
      <c r="S42" s="5"/>
      <c r="T42" s="5"/>
      <c r="U42" s="5"/>
      <c r="V42" s="5"/>
      <c r="W42" s="5"/>
      <c r="BC42" s="139"/>
    </row>
    <row r="43" spans="1:61" s="45" customFormat="1" ht="12.75" x14ac:dyDescent="0.2">
      <c r="L43" s="81"/>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BB43" s="90"/>
      <c r="BC43" s="93"/>
      <c r="BD43" s="90"/>
    </row>
    <row r="44" spans="1:61" s="45" customFormat="1" ht="12.75" x14ac:dyDescent="0.2">
      <c r="L44" s="81"/>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BB44" s="90"/>
      <c r="BC44" s="93"/>
      <c r="BD44" s="90"/>
    </row>
    <row r="45" spans="1:61" s="45" customFormat="1" ht="12.75" x14ac:dyDescent="0.2">
      <c r="L45" s="81"/>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BB45" s="90"/>
      <c r="BC45" s="93"/>
      <c r="BD45" s="90"/>
    </row>
    <row r="46" spans="1:61" s="45" customFormat="1" ht="12.75" x14ac:dyDescent="0.2">
      <c r="L46" s="81"/>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BB46" s="90"/>
      <c r="BC46" s="93"/>
      <c r="BD46" s="90"/>
    </row>
    <row r="47" spans="1:61" s="45" customFormat="1" ht="12.75" x14ac:dyDescent="0.2">
      <c r="L47" s="81"/>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BB47" s="90"/>
      <c r="BC47" s="93"/>
      <c r="BD47" s="90"/>
    </row>
    <row r="48" spans="1:61" s="45" customFormat="1" ht="12.75" x14ac:dyDescent="0.2">
      <c r="L48" s="81"/>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BB48" s="90"/>
      <c r="BC48" s="93"/>
      <c r="BD48" s="90"/>
    </row>
    <row r="49" spans="12:56" s="45" customFormat="1" ht="12.75" x14ac:dyDescent="0.2">
      <c r="L49" s="81"/>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BB49" s="90"/>
      <c r="BC49" s="93"/>
      <c r="BD49" s="90"/>
    </row>
    <row r="50" spans="12:56" s="45" customFormat="1" ht="12.75" x14ac:dyDescent="0.2">
      <c r="L50" s="81"/>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BB50" s="90"/>
      <c r="BC50" s="93"/>
      <c r="BD50" s="90"/>
    </row>
    <row r="51" spans="12:56" s="45" customFormat="1" ht="12.75" x14ac:dyDescent="0.2">
      <c r="L51" s="81"/>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BB51" s="90"/>
      <c r="BC51" s="93"/>
      <c r="BD51" s="90"/>
    </row>
    <row r="52" spans="12:56" s="45" customFormat="1" ht="12.75" x14ac:dyDescent="0.2">
      <c r="L52" s="81"/>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BB52" s="90"/>
      <c r="BC52" s="93"/>
      <c r="BD52" s="90"/>
    </row>
    <row r="53" spans="12:56" s="45" customFormat="1" ht="12.75" x14ac:dyDescent="0.2">
      <c r="L53" s="81"/>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BB53" s="90"/>
      <c r="BC53" s="93"/>
      <c r="BD53" s="90"/>
    </row>
    <row r="54" spans="12:56" s="45" customFormat="1" ht="12.75" x14ac:dyDescent="0.2">
      <c r="L54" s="81"/>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BB54" s="90"/>
      <c r="BC54" s="93"/>
      <c r="BD54" s="90"/>
    </row>
    <row r="55" spans="12:56" s="45" customFormat="1" ht="12.75" x14ac:dyDescent="0.2">
      <c r="L55" s="81"/>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BB55" s="90"/>
      <c r="BC55" s="93"/>
      <c r="BD55" s="90"/>
    </row>
    <row r="56" spans="12:56" s="45" customFormat="1" ht="12.75" x14ac:dyDescent="0.2">
      <c r="L56" s="81"/>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BB56" s="90"/>
      <c r="BC56" s="93"/>
      <c r="BD56" s="90"/>
    </row>
    <row r="57" spans="12:56" s="45" customFormat="1" ht="12.75" x14ac:dyDescent="0.2">
      <c r="L57" s="81"/>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BB57" s="90"/>
      <c r="BC57" s="93"/>
      <c r="BD57" s="90"/>
    </row>
    <row r="58" spans="12:56" s="45" customFormat="1" ht="12.75" x14ac:dyDescent="0.2">
      <c r="L58" s="81"/>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BB58" s="90"/>
      <c r="BC58" s="93"/>
      <c r="BD58" s="90"/>
    </row>
    <row r="59" spans="12:56" s="45" customFormat="1" ht="12.75" x14ac:dyDescent="0.2">
      <c r="L59" s="81"/>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BB59" s="90"/>
      <c r="BC59" s="93"/>
      <c r="BD59" s="90"/>
    </row>
    <row r="60" spans="12:56" s="45" customFormat="1" ht="12.75" x14ac:dyDescent="0.2">
      <c r="L60" s="81"/>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BB60" s="90"/>
      <c r="BC60" s="93"/>
      <c r="BD60" s="90"/>
    </row>
    <row r="61" spans="12:56" s="45" customFormat="1" ht="12.75" x14ac:dyDescent="0.2">
      <c r="L61" s="81"/>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BB61" s="90"/>
      <c r="BC61" s="93"/>
      <c r="BD61" s="90"/>
    </row>
    <row r="62" spans="12:56" s="45" customFormat="1" ht="12.75" x14ac:dyDescent="0.2">
      <c r="L62" s="81"/>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BB62" s="90"/>
      <c r="BC62" s="93"/>
      <c r="BD62" s="90"/>
    </row>
  </sheetData>
  <protectedRanges>
    <protectedRange sqref="AS12:AS13 AS15" name="Rango1"/>
    <protectedRange sqref="AS17" name="Rango1_14"/>
    <protectedRange sqref="AS18:AS37" name="Rango1_1"/>
  </protectedRanges>
  <mergeCells count="134">
    <mergeCell ref="BD15:BD16"/>
    <mergeCell ref="AU15:AU16"/>
    <mergeCell ref="AV15:AV16"/>
    <mergeCell ref="AW15:AW16"/>
    <mergeCell ref="AX15:AX16"/>
    <mergeCell ref="AY15:AY16"/>
    <mergeCell ref="J18:J37"/>
    <mergeCell ref="K18:K37"/>
    <mergeCell ref="L18:L37"/>
    <mergeCell ref="AT18:AT37"/>
    <mergeCell ref="AF10:AF12"/>
    <mergeCell ref="AH10:AH12"/>
    <mergeCell ref="AP15:AP16"/>
    <mergeCell ref="AQ15:AQ16"/>
    <mergeCell ref="AR15:AR16"/>
    <mergeCell ref="AS15:AS16"/>
    <mergeCell ref="AZ15:AZ16"/>
    <mergeCell ref="BA15:BA16"/>
    <mergeCell ref="BC15:BC16"/>
    <mergeCell ref="AW7:AW12"/>
    <mergeCell ref="AX7:AY10"/>
    <mergeCell ref="AN9:AN12"/>
    <mergeCell ref="AO9:AO12"/>
    <mergeCell ref="AQ7:AQ12"/>
    <mergeCell ref="AS7:AS12"/>
    <mergeCell ref="AT7:AT12"/>
    <mergeCell ref="AU7:AU12"/>
    <mergeCell ref="AV7:AV12"/>
    <mergeCell ref="AY11:AY12"/>
    <mergeCell ref="AX11:AX12"/>
    <mergeCell ref="AO15:AO16"/>
    <mergeCell ref="A15:A16"/>
    <mergeCell ref="B15:B16"/>
    <mergeCell ref="C15:C16"/>
    <mergeCell ref="D15:D16"/>
    <mergeCell ref="E15:E16"/>
    <mergeCell ref="G15:G16"/>
    <mergeCell ref="H15:H16"/>
    <mergeCell ref="I15:I16"/>
    <mergeCell ref="J15:J16"/>
    <mergeCell ref="AI15:AI16"/>
    <mergeCell ref="AJ15:AJ16"/>
    <mergeCell ref="AK15:AK16"/>
    <mergeCell ref="AL15:AL16"/>
    <mergeCell ref="AM15:AM16"/>
    <mergeCell ref="AN15:AN16"/>
    <mergeCell ref="AA9:AB9"/>
    <mergeCell ref="AC9:AD9"/>
    <mergeCell ref="M10:M12"/>
    <mergeCell ref="N10:N12"/>
    <mergeCell ref="AA10:AA12"/>
    <mergeCell ref="AB10:AB12"/>
    <mergeCell ref="O10:O12"/>
    <mergeCell ref="P10:P12"/>
    <mergeCell ref="Q10:Q12"/>
    <mergeCell ref="S10:S12"/>
    <mergeCell ref="U10:U12"/>
    <mergeCell ref="W10:W12"/>
    <mergeCell ref="X10:X12"/>
    <mergeCell ref="Y10:Y12"/>
    <mergeCell ref="AC10:AC12"/>
    <mergeCell ref="AD10:AD12"/>
    <mergeCell ref="F6:F12"/>
    <mergeCell ref="G6:G12"/>
    <mergeCell ref="H6:J6"/>
    <mergeCell ref="K6:AQ6"/>
    <mergeCell ref="AS6:AY6"/>
    <mergeCell ref="H7:J7"/>
    <mergeCell ref="K7:L11"/>
    <mergeCell ref="M7:AB8"/>
    <mergeCell ref="AC7:AD8"/>
    <mergeCell ref="AE7:AE12"/>
    <mergeCell ref="AF7:AH9"/>
    <mergeCell ref="AI7:AJ12"/>
    <mergeCell ref="AK7:AK12"/>
    <mergeCell ref="AL7:AL12"/>
    <mergeCell ref="AN7:AO8"/>
    <mergeCell ref="AP7:AP12"/>
    <mergeCell ref="H8:H12"/>
    <mergeCell ref="I8:I12"/>
    <mergeCell ref="AM8:AM12"/>
    <mergeCell ref="M9:O9"/>
    <mergeCell ref="R9:R12"/>
    <mergeCell ref="T9:T12"/>
    <mergeCell ref="V9:V12"/>
    <mergeCell ref="Z9:Z12"/>
    <mergeCell ref="A1:B3"/>
    <mergeCell ref="C1:BA3"/>
    <mergeCell ref="BB1:BD1"/>
    <mergeCell ref="BB2:BD2"/>
    <mergeCell ref="BB3:BD3"/>
    <mergeCell ref="A40:O40"/>
    <mergeCell ref="A41:O41"/>
    <mergeCell ref="A42:O42"/>
    <mergeCell ref="A6:A12"/>
    <mergeCell ref="B6:B12"/>
    <mergeCell ref="C6:C12"/>
    <mergeCell ref="D6:D12"/>
    <mergeCell ref="E6:E12"/>
    <mergeCell ref="A4:BD4"/>
    <mergeCell ref="A5:B5"/>
    <mergeCell ref="C5:G5"/>
    <mergeCell ref="H5:AY5"/>
    <mergeCell ref="AZ5:BA5"/>
    <mergeCell ref="BB5:BD5"/>
    <mergeCell ref="AZ6:AZ12"/>
    <mergeCell ref="BA6:BA12"/>
    <mergeCell ref="BB6:BB12"/>
    <mergeCell ref="BC6:BC12"/>
    <mergeCell ref="BD6:BD12"/>
    <mergeCell ref="AU18:AU37"/>
    <mergeCell ref="A38:BI38"/>
    <mergeCell ref="AP18:AP19"/>
    <mergeCell ref="AQ18:AQ19"/>
    <mergeCell ref="AR18:AR19"/>
    <mergeCell ref="AS18:AS19"/>
    <mergeCell ref="BD28:BD33"/>
    <mergeCell ref="BC28:BC33"/>
    <mergeCell ref="BB28:BB33"/>
    <mergeCell ref="BA28:BA33"/>
    <mergeCell ref="AZ28:AZ33"/>
    <mergeCell ref="AY18:AY37"/>
    <mergeCell ref="AX18:AX37"/>
    <mergeCell ref="AW18:AW37"/>
    <mergeCell ref="AV18:AV37"/>
    <mergeCell ref="A18:A37"/>
    <mergeCell ref="B18:B37"/>
    <mergeCell ref="C18:C37"/>
    <mergeCell ref="D18:D37"/>
    <mergeCell ref="E18:E37"/>
    <mergeCell ref="F18:F37"/>
    <mergeCell ref="G18:G37"/>
    <mergeCell ref="H18:H37"/>
    <mergeCell ref="I18:I37"/>
  </mergeCells>
  <conditionalFormatting sqref="AR13">
    <cfRule type="cellIs" dxfId="39" priority="57" operator="equal">
      <formula>"Extrema"</formula>
    </cfRule>
    <cfRule type="cellIs" dxfId="38" priority="58" operator="equal">
      <formula>"Alta"</formula>
    </cfRule>
    <cfRule type="cellIs" dxfId="37" priority="59" operator="equal">
      <formula>"Moderada"</formula>
    </cfRule>
    <cfRule type="cellIs" dxfId="36" priority="60" operator="equal">
      <formula>"Baja"</formula>
    </cfRule>
  </conditionalFormatting>
  <conditionalFormatting sqref="J13">
    <cfRule type="cellIs" dxfId="35" priority="53" operator="equal">
      <formula>"Extrema"</formula>
    </cfRule>
    <cfRule type="cellIs" dxfId="34" priority="54" operator="equal">
      <formula>"Alta"</formula>
    </cfRule>
    <cfRule type="cellIs" dxfId="33" priority="55" operator="equal">
      <formula>"Moderada"</formula>
    </cfRule>
    <cfRule type="cellIs" dxfId="32" priority="56" operator="equal">
      <formula>"Baja"</formula>
    </cfRule>
  </conditionalFormatting>
  <conditionalFormatting sqref="AR14">
    <cfRule type="cellIs" dxfId="31" priority="49" operator="equal">
      <formula>"Extrema"</formula>
    </cfRule>
    <cfRule type="cellIs" dxfId="30" priority="50" operator="equal">
      <formula>"Alta"</formula>
    </cfRule>
    <cfRule type="cellIs" dxfId="29" priority="51" operator="equal">
      <formula>"Moderada"</formula>
    </cfRule>
    <cfRule type="cellIs" dxfId="28" priority="52" operator="equal">
      <formula>"Baja"</formula>
    </cfRule>
  </conditionalFormatting>
  <conditionalFormatting sqref="J14">
    <cfRule type="cellIs" dxfId="27" priority="45" operator="equal">
      <formula>"Extrema"</formula>
    </cfRule>
    <cfRule type="cellIs" dxfId="26" priority="46" operator="equal">
      <formula>"Alta"</formula>
    </cfRule>
    <cfRule type="cellIs" dxfId="25" priority="47" operator="equal">
      <formula>"Moderada"</formula>
    </cfRule>
    <cfRule type="cellIs" dxfId="24" priority="48" operator="equal">
      <formula>"Baja"</formula>
    </cfRule>
  </conditionalFormatting>
  <conditionalFormatting sqref="AR15:AR16">
    <cfRule type="cellIs" dxfId="23" priority="41" operator="equal">
      <formula>"Extrema"</formula>
    </cfRule>
    <cfRule type="cellIs" dxfId="22" priority="42" operator="equal">
      <formula>"Alta"</formula>
    </cfRule>
    <cfRule type="cellIs" dxfId="21" priority="43" operator="equal">
      <formula>"Moderada"</formula>
    </cfRule>
    <cfRule type="cellIs" dxfId="20" priority="44" operator="equal">
      <formula>"Baja"</formula>
    </cfRule>
  </conditionalFormatting>
  <conditionalFormatting sqref="J15:J16">
    <cfRule type="cellIs" dxfId="19" priority="37" operator="equal">
      <formula>"Extrema"</formula>
    </cfRule>
    <cfRule type="cellIs" dxfId="18" priority="38" operator="equal">
      <formula>"Alta"</formula>
    </cfRule>
    <cfRule type="cellIs" dxfId="17" priority="39" operator="equal">
      <formula>"Moderada"</formula>
    </cfRule>
    <cfRule type="cellIs" dxfId="16" priority="40" operator="equal">
      <formula>"Baja"</formula>
    </cfRule>
  </conditionalFormatting>
  <conditionalFormatting sqref="J17">
    <cfRule type="cellIs" dxfId="15" priority="29" operator="equal">
      <formula>"Extrema"</formula>
    </cfRule>
    <cfRule type="cellIs" dxfId="14" priority="30" operator="equal">
      <formula>"Alta"</formula>
    </cfRule>
    <cfRule type="cellIs" dxfId="13" priority="31" operator="equal">
      <formula>"Moderada"</formula>
    </cfRule>
    <cfRule type="cellIs" dxfId="12" priority="32" operator="equal">
      <formula>"Baja"</formula>
    </cfRule>
  </conditionalFormatting>
  <conditionalFormatting sqref="AR17">
    <cfRule type="cellIs" dxfId="11" priority="33" operator="equal">
      <formula>"Extrema"</formula>
    </cfRule>
    <cfRule type="cellIs" dxfId="10" priority="34" operator="equal">
      <formula>"Alta"</formula>
    </cfRule>
    <cfRule type="cellIs" dxfId="9" priority="35" operator="equal">
      <formula>"Moderada"</formula>
    </cfRule>
    <cfRule type="cellIs" dxfId="8" priority="36" operator="equal">
      <formula>"Baja"</formula>
    </cfRule>
  </conditionalFormatting>
  <conditionalFormatting sqref="AR18 AR20:AR37">
    <cfRule type="cellIs" dxfId="7" priority="5" operator="equal">
      <formula>"Extrema"</formula>
    </cfRule>
    <cfRule type="cellIs" dxfId="6" priority="6" operator="equal">
      <formula>"Alta"</formula>
    </cfRule>
    <cfRule type="cellIs" dxfId="5" priority="7" operator="equal">
      <formula>"Moderada"</formula>
    </cfRule>
    <cfRule type="cellIs" dxfId="4" priority="8" operator="equal">
      <formula>"Baja"</formula>
    </cfRule>
  </conditionalFormatting>
  <conditionalFormatting sqref="J18">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dataValidations count="10">
    <dataValidation type="list" allowBlank="1" showInputMessage="1" showErrorMessage="1" sqref="Y13:Y37 AC38" xr:uid="{00000000-0002-0000-0000-000000000000}">
      <formula1>"Completa,Incompleta,No existe"</formula1>
    </dataValidation>
    <dataValidation type="list" allowBlank="1" showInputMessage="1" showErrorMessage="1" sqref="W13:W37 AA38" xr:uid="{00000000-0002-0000-0000-000001000000}">
      <formula1>"Se investigan y resuelven oportunamente,No se investigan y no se resuelven oportunamente"</formula1>
    </dataValidation>
    <dataValidation type="list" allowBlank="1" showInputMessage="1" showErrorMessage="1" sqref="U13:U37 Y38" xr:uid="{00000000-0002-0000-0000-000002000000}">
      <formula1>"Confiable,No confiable"</formula1>
    </dataValidation>
    <dataValidation type="list" allowBlank="1" showInputMessage="1" showErrorMessage="1" sqref="S13:S37 W38" xr:uid="{00000000-0002-0000-0000-000003000000}">
      <formula1>"Prevenir,Detectar,No es un control"</formula1>
    </dataValidation>
    <dataValidation type="list" allowBlank="1" showInputMessage="1" showErrorMessage="1" sqref="Q13:Q37 U38" xr:uid="{00000000-0002-0000-0000-000004000000}">
      <formula1>"Oportuna,Inoportuna"</formula1>
    </dataValidation>
    <dataValidation type="list" allowBlank="1" showInputMessage="1" showErrorMessage="1" sqref="O13:O37 S38" xr:uid="{00000000-0002-0000-0000-000005000000}">
      <formula1>"Adecuado,Inadecuado"</formula1>
    </dataValidation>
    <dataValidation type="list" allowBlank="1" showInputMessage="1" showErrorMessage="1" sqref="M13:M37 Q38" xr:uid="{00000000-0002-0000-0000-000006000000}">
      <formula1>"Asignado,No asignado"</formula1>
    </dataValidation>
    <dataValidation type="list" allowBlank="1" showInputMessage="1" showErrorMessage="1" sqref="AK13:AK15 AK17:AK37 AO38" xr:uid="{00000000-0002-0000-0000-000007000000}">
      <formula1>"Directamente,No disminuye"</formula1>
    </dataValidation>
    <dataValidation type="list" allowBlank="1" showInputMessage="1" showErrorMessage="1" sqref="AL13:AL15 AL17:AL37 AP38:AQ38" xr:uid="{00000000-0002-0000-0000-000008000000}">
      <formula1>"Directamente,Indirectamente,No disminuye"</formula1>
    </dataValidation>
    <dataValidation type="list" allowBlank="1" showInputMessage="1" showErrorMessage="1" sqref="AC13:AC37 AG38" xr:uid="{00000000-0002-0000-0000-000009000000}">
      <formula1>"Siempre se ejecuta,Algunas veces,No se ejecuta"</formula1>
    </dataValidation>
  </dataValidations>
  <printOptions horizontalCentered="1"/>
  <pageMargins left="0.70866141732283472" right="0.70866141732283472" top="0.74803149606299213" bottom="0.74803149606299213" header="0.31496062992125984" footer="0.31496062992125984"/>
  <pageSetup paperSize="5" scale="80" orientation="landscape"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2]!controles_Haga_clic_en">
                <anchor moveWithCells="1" sizeWithCells="1">
                  <from>
                    <xdr:col>10</xdr:col>
                    <xdr:colOff>323850</xdr:colOff>
                    <xdr:row>8</xdr:row>
                    <xdr:rowOff>142875</xdr:rowOff>
                  </from>
                  <to>
                    <xdr:col>11</xdr:col>
                    <xdr:colOff>1390650</xdr:colOff>
                    <xdr:row>9</xdr:row>
                    <xdr:rowOff>219075</xdr:rowOff>
                  </to>
                </anchor>
              </controlPr>
            </control>
          </mc:Choice>
        </mc:AlternateContent>
        <mc:AlternateContent xmlns:mc="http://schemas.openxmlformats.org/markup-compatibility/2006">
          <mc:Choice Requires="x14">
            <control shapeId="1026" r:id="rId5" name="Button 2">
              <controlPr defaultSize="0" print="0" autoFill="0" autoPict="0" macro="[2]!Causas_Haga_clic_en">
                <anchor moveWithCells="1" sizeWithCells="1">
                  <from>
                    <xdr:col>5</xdr:col>
                    <xdr:colOff>285750</xdr:colOff>
                    <xdr:row>10</xdr:row>
                    <xdr:rowOff>123825</xdr:rowOff>
                  </from>
                  <to>
                    <xdr:col>5</xdr:col>
                    <xdr:colOff>1552575</xdr:colOff>
                    <xdr:row>11</xdr:row>
                    <xdr:rowOff>85725</xdr:rowOff>
                  </to>
                </anchor>
              </controlPr>
            </control>
          </mc:Choice>
        </mc:AlternateContent>
        <mc:AlternateContent xmlns:mc="http://schemas.openxmlformats.org/markup-compatibility/2006">
          <mc:Choice Requires="x14">
            <control shapeId="1027" r:id="rId6" name="Button 3">
              <controlPr defaultSize="0" print="0" autoFill="0" autoPict="0" macro="[2]!EliminarCausa_Haga_clic_en">
                <anchor moveWithCells="1" sizeWithCells="1">
                  <from>
                    <xdr:col>5</xdr:col>
                    <xdr:colOff>285750</xdr:colOff>
                    <xdr:row>11</xdr:row>
                    <xdr:rowOff>142875</xdr:rowOff>
                  </from>
                  <to>
                    <xdr:col>5</xdr:col>
                    <xdr:colOff>1533525</xdr:colOff>
                    <xdr:row>11</xdr:row>
                    <xdr:rowOff>361950</xdr:rowOff>
                  </to>
                </anchor>
              </controlPr>
            </control>
          </mc:Choice>
        </mc:AlternateContent>
        <mc:AlternateContent xmlns:mc="http://schemas.openxmlformats.org/markup-compatibility/2006">
          <mc:Choice Requires="x14">
            <control shapeId="1047" r:id="rId7" name="Button 23">
              <controlPr defaultSize="0" print="0" autoFill="0" autoPict="0" macro="[4]!EliminarCausa_Haga_clic_en">
                <anchor moveWithCells="1" sizeWithCells="1">
                  <from>
                    <xdr:col>5</xdr:col>
                    <xdr:colOff>285750</xdr:colOff>
                    <xdr:row>16</xdr:row>
                    <xdr:rowOff>142875</xdr:rowOff>
                  </from>
                  <to>
                    <xdr:col>5</xdr:col>
                    <xdr:colOff>1533525</xdr:colOff>
                    <xdr:row>16</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A000000}">
          <x14:formula1>
            <xm:f>'C:\AÑO 2019\PLANIFICACION AÑO 2020\MAPA DE RIESGOS 2020\GESTIÓN ADMITIVA Y FINANCIERA\[PDE07-01 Anexos Mapa de Riesgos Institucionales ADMINISTRATIVA.xlsm]PARAMETROS'!#REF!</xm:f>
          </x14:formula1>
          <xm:sqref>AS17 A17:C17 E17 H17:I17</xm:sqref>
        </x14:dataValidation>
        <x14:dataValidation type="list" allowBlank="1" showInputMessage="1" xr:uid="{00000000-0002-0000-0000-00000B000000}">
          <x14:formula1>
            <xm:f>'C:\AÑO 2019\PLANIFICACION AÑO 2020\MAPA DE RIESGOS 2020\GESTIÓN ADMITIVA Y FINANCIERA\[PDE07-01 Anexos Mapa de Riesgos Institucionales ADMINISTRATIVA.xlsm]PARAMETROS'!#REF!</xm:f>
          </x14:formula1>
          <xm:sqref>K17</xm:sqref>
        </x14:dataValidation>
        <x14:dataValidation type="list" allowBlank="1" showInputMessage="1" xr:uid="{00000000-0002-0000-0000-00000C000000}">
          <x14:formula1>
            <xm:f>'C:\Users\lcampos\AppData\Local\Microsoft\Windows\INetCache\Content.Outlook\EYFFJ1FT\[Copia de MAPA DE RIESGOS PROCESO RFJC 1 NUEVA METODOLOGÍA  definitivo.xlsm]PARAMETROS'!#REF!</xm:f>
          </x14:formula1>
          <xm:sqref>K14</xm:sqref>
        </x14:dataValidation>
        <x14:dataValidation type="list" allowBlank="1" showInputMessage="1" showErrorMessage="1" xr:uid="{00000000-0002-0000-0000-00000D000000}">
          <x14:formula1>
            <xm:f>'C:\Users\lcampos\AppData\Local\Microsoft\Windows\INetCache\Content.Outlook\EYFFJ1FT\[Copia de MAPA DE RIESGOS PROCESO RFJC 1 NUEVA METODOLOGÍA  definitivo.xlsm]PARAMETROS'!#REF!</xm:f>
          </x14:formula1>
          <xm:sqref>H14:I14 E14 B14:C14 AS14</xm:sqref>
        </x14:dataValidation>
        <x14:dataValidation type="list" allowBlank="1" showInputMessage="1" xr:uid="{00000000-0002-0000-0000-00000E000000}">
          <x14:formula1>
            <xm:f>'C:\Users\elia_\Downloads\[Consolidado mapa de riesgos Contraloria de Bogotá 2020 Versión 2.0 (1).xlsm]PARAMETROS'!#REF!</xm:f>
          </x14:formula1>
          <xm:sqref>K15 K13</xm:sqref>
        </x14:dataValidation>
        <x14:dataValidation type="list" allowBlank="1" showInputMessage="1" showErrorMessage="1" xr:uid="{00000000-0002-0000-0000-00000F000000}">
          <x14:formula1>
            <xm:f>'C:\Users\elia_\Downloads\[Consolidado mapa de riesgos Contraloria de Bogotá 2020 Versión 2.0 (1).xlsm]PARAMETROS'!#REF!</xm:f>
          </x14:formula1>
          <xm:sqref>H15:I15 H13:I13 AS15 AS13 K16 E15 E13 A13:A15 B15:C15 B13:C13</xm:sqref>
        </x14:dataValidation>
        <x14:dataValidation type="list" allowBlank="1" showInputMessage="1" showErrorMessage="1" xr:uid="{00000000-0002-0000-0000-000010000000}">
          <x14:formula1>
            <xm:f>'C:\Users\elia_\Documents\TRABAJO EN CASA\SEPTIEMBRE\PLAN ANTICORRUPCION\[CONSOLIDADO MR - PVCGF AGOSTO 2020  hoy.xlsm]PARAMETROS'!#REF!</xm:f>
          </x14:formula1>
          <xm:sqref>AS18 AS20:AS37 K18 E18 H18:I18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6"/>
  <sheetViews>
    <sheetView topLeftCell="K7" zoomScale="112" zoomScaleNormal="112" zoomScaleSheetLayoutView="100" workbookViewId="0">
      <selection activeCell="L7" sqref="L7"/>
    </sheetView>
  </sheetViews>
  <sheetFormatPr baseColWidth="10" defaultColWidth="11.42578125" defaultRowHeight="14.25" x14ac:dyDescent="0.2"/>
  <cols>
    <col min="1" max="1" width="13" style="1" customWidth="1"/>
    <col min="2" max="2" width="17.5703125" style="1" customWidth="1"/>
    <col min="3" max="3" width="5.85546875" style="1" customWidth="1"/>
    <col min="4" max="4" width="33.5703125" style="1" customWidth="1"/>
    <col min="5" max="5" width="26" style="1" customWidth="1"/>
    <col min="6" max="6" width="25.7109375" style="1" customWidth="1"/>
    <col min="7" max="7" width="32.85546875" style="1" customWidth="1"/>
    <col min="8" max="8" width="14.28515625" style="1" customWidth="1"/>
    <col min="9" max="9" width="14.140625" style="1" customWidth="1"/>
    <col min="10" max="10" width="89.42578125" style="3" customWidth="1"/>
    <col min="11" max="11" width="29.7109375" style="97" customWidth="1"/>
    <col min="12" max="12" width="95.85546875" style="1" customWidth="1"/>
    <col min="13" max="13" width="27.85546875" style="1" customWidth="1"/>
    <col min="14" max="14" width="41.28515625" style="1" customWidth="1"/>
    <col min="15" max="15" width="16.28515625" style="1" customWidth="1"/>
    <col min="16" max="17" width="11.42578125" style="1"/>
    <col min="18" max="18" width="27.28515625" style="1" customWidth="1"/>
    <col min="19" max="16384" width="11.42578125" style="1"/>
  </cols>
  <sheetData>
    <row r="1" spans="1:23" ht="36.75" customHeight="1" x14ac:dyDescent="0.2">
      <c r="A1" s="248"/>
      <c r="B1" s="251" t="s">
        <v>33</v>
      </c>
      <c r="C1" s="251"/>
      <c r="D1" s="251"/>
      <c r="E1" s="251"/>
      <c r="F1" s="251"/>
      <c r="G1" s="251"/>
      <c r="H1" s="251"/>
      <c r="I1" s="251"/>
      <c r="J1" s="251"/>
      <c r="K1" s="251"/>
      <c r="L1" s="193" t="s">
        <v>24</v>
      </c>
      <c r="M1" s="193"/>
      <c r="N1" s="193"/>
      <c r="O1" s="194"/>
    </row>
    <row r="2" spans="1:23" ht="37.5" customHeight="1" x14ac:dyDescent="0.2">
      <c r="A2" s="249"/>
      <c r="B2" s="252"/>
      <c r="C2" s="252"/>
      <c r="D2" s="252"/>
      <c r="E2" s="252"/>
      <c r="F2" s="252"/>
      <c r="G2" s="252"/>
      <c r="H2" s="252"/>
      <c r="I2" s="252"/>
      <c r="J2" s="252"/>
      <c r="K2" s="252"/>
      <c r="L2" s="197" t="s">
        <v>131</v>
      </c>
      <c r="M2" s="197"/>
      <c r="N2" s="197"/>
      <c r="O2" s="198"/>
    </row>
    <row r="3" spans="1:23" ht="26.25" customHeight="1" x14ac:dyDescent="0.2">
      <c r="A3" s="250"/>
      <c r="B3" s="253"/>
      <c r="C3" s="253"/>
      <c r="D3" s="253"/>
      <c r="E3" s="253"/>
      <c r="F3" s="253"/>
      <c r="G3" s="253"/>
      <c r="H3" s="253"/>
      <c r="I3" s="253"/>
      <c r="J3" s="253"/>
      <c r="K3" s="253"/>
      <c r="L3" s="254" t="s">
        <v>20</v>
      </c>
      <c r="M3" s="254"/>
      <c r="N3" s="254"/>
      <c r="O3" s="255"/>
    </row>
    <row r="4" spans="1:23" ht="30" customHeight="1" x14ac:dyDescent="0.2">
      <c r="A4" s="266" t="s">
        <v>4</v>
      </c>
      <c r="B4" s="258" t="s">
        <v>5</v>
      </c>
      <c r="C4" s="261" t="s">
        <v>0</v>
      </c>
      <c r="D4" s="261"/>
      <c r="E4" s="261"/>
      <c r="F4" s="261"/>
      <c r="G4" s="261"/>
      <c r="H4" s="261"/>
      <c r="I4" s="261"/>
      <c r="J4" s="256" t="s">
        <v>1</v>
      </c>
      <c r="K4" s="256"/>
      <c r="L4" s="246" t="s">
        <v>2</v>
      </c>
      <c r="M4" s="246"/>
      <c r="N4" s="246"/>
      <c r="O4" s="262"/>
    </row>
    <row r="5" spans="1:23" ht="27.75" customHeight="1" x14ac:dyDescent="0.2">
      <c r="A5" s="267"/>
      <c r="B5" s="259"/>
      <c r="C5" s="261" t="s">
        <v>30</v>
      </c>
      <c r="D5" s="261"/>
      <c r="E5" s="261" t="s">
        <v>9</v>
      </c>
      <c r="F5" s="261" t="s">
        <v>10</v>
      </c>
      <c r="G5" s="261" t="s">
        <v>11</v>
      </c>
      <c r="H5" s="261" t="s">
        <v>12</v>
      </c>
      <c r="I5" s="261"/>
      <c r="J5" s="256" t="s">
        <v>15</v>
      </c>
      <c r="K5" s="244" t="s">
        <v>16</v>
      </c>
      <c r="L5" s="246" t="s">
        <v>17</v>
      </c>
      <c r="M5" s="246" t="s">
        <v>26</v>
      </c>
      <c r="N5" s="246" t="s">
        <v>18</v>
      </c>
      <c r="O5" s="262" t="s">
        <v>19</v>
      </c>
    </row>
    <row r="6" spans="1:23" ht="46.5" customHeight="1" thickBot="1" x14ac:dyDescent="0.25">
      <c r="A6" s="268"/>
      <c r="B6" s="260"/>
      <c r="C6" s="41" t="s">
        <v>31</v>
      </c>
      <c r="D6" s="41" t="s">
        <v>38</v>
      </c>
      <c r="E6" s="274"/>
      <c r="F6" s="274"/>
      <c r="G6" s="275"/>
      <c r="H6" s="41" t="s">
        <v>97</v>
      </c>
      <c r="I6" s="41" t="s">
        <v>98</v>
      </c>
      <c r="J6" s="257"/>
      <c r="K6" s="245"/>
      <c r="L6" s="247"/>
      <c r="M6" s="247"/>
      <c r="N6" s="247"/>
      <c r="O6" s="272"/>
    </row>
    <row r="7" spans="1:23" s="104" customFormat="1" ht="282" customHeight="1" thickBot="1" x14ac:dyDescent="0.25">
      <c r="A7" s="269" t="s">
        <v>42</v>
      </c>
      <c r="B7" s="276" t="s">
        <v>125</v>
      </c>
      <c r="C7" s="99" t="s">
        <v>43</v>
      </c>
      <c r="D7" s="100" t="s">
        <v>44</v>
      </c>
      <c r="E7" s="100" t="s">
        <v>96</v>
      </c>
      <c r="F7" s="100" t="s">
        <v>45</v>
      </c>
      <c r="G7" s="100" t="s">
        <v>94</v>
      </c>
      <c r="H7" s="101">
        <v>43831</v>
      </c>
      <c r="I7" s="101">
        <v>44196</v>
      </c>
      <c r="J7" s="102" t="s">
        <v>331</v>
      </c>
      <c r="K7" s="103">
        <v>0.7</v>
      </c>
      <c r="L7" s="102" t="s">
        <v>332</v>
      </c>
      <c r="M7" s="98" t="s">
        <v>136</v>
      </c>
      <c r="N7" s="102" t="s">
        <v>325</v>
      </c>
      <c r="O7" s="26" t="s">
        <v>137</v>
      </c>
    </row>
    <row r="8" spans="1:23" s="104" customFormat="1" ht="192" customHeight="1" thickBot="1" x14ac:dyDescent="0.25">
      <c r="A8" s="270"/>
      <c r="B8" s="277"/>
      <c r="C8" s="105" t="s">
        <v>46</v>
      </c>
      <c r="D8" s="106" t="s">
        <v>47</v>
      </c>
      <c r="E8" s="106" t="s">
        <v>48</v>
      </c>
      <c r="F8" s="106" t="s">
        <v>49</v>
      </c>
      <c r="G8" s="106" t="s">
        <v>95</v>
      </c>
      <c r="H8" s="107">
        <v>43831</v>
      </c>
      <c r="I8" s="107">
        <v>44196</v>
      </c>
      <c r="J8" s="108" t="s">
        <v>139</v>
      </c>
      <c r="K8" s="35">
        <f>AVERAGE(K10:K11)</f>
        <v>0.70303030303030301</v>
      </c>
      <c r="L8" s="108" t="s">
        <v>333</v>
      </c>
      <c r="M8" s="98" t="s">
        <v>136</v>
      </c>
      <c r="N8" s="109"/>
      <c r="O8" s="26" t="s">
        <v>137</v>
      </c>
    </row>
    <row r="9" spans="1:23" s="104" customFormat="1" ht="231" customHeight="1" thickBot="1" x14ac:dyDescent="0.25">
      <c r="A9" s="270"/>
      <c r="B9" s="110" t="s">
        <v>334</v>
      </c>
      <c r="C9" s="105" t="s">
        <v>115</v>
      </c>
      <c r="D9" s="111" t="s">
        <v>75</v>
      </c>
      <c r="E9" s="111" t="s">
        <v>76</v>
      </c>
      <c r="F9" s="111" t="s">
        <v>77</v>
      </c>
      <c r="G9" s="112" t="s">
        <v>78</v>
      </c>
      <c r="H9" s="113">
        <v>43831</v>
      </c>
      <c r="I9" s="113">
        <v>44196</v>
      </c>
      <c r="J9" s="106" t="s">
        <v>335</v>
      </c>
      <c r="K9" s="96">
        <v>1</v>
      </c>
      <c r="L9" s="106" t="s">
        <v>326</v>
      </c>
      <c r="M9" s="98" t="s">
        <v>136</v>
      </c>
      <c r="N9" s="109"/>
      <c r="O9" s="26" t="s">
        <v>137</v>
      </c>
      <c r="S9" s="114"/>
      <c r="V9" s="114"/>
    </row>
    <row r="10" spans="1:23" s="104" customFormat="1" ht="248.45" customHeight="1" thickBot="1" x14ac:dyDescent="0.25">
      <c r="A10" s="270"/>
      <c r="B10" s="273" t="s">
        <v>126</v>
      </c>
      <c r="C10" s="105" t="s">
        <v>50</v>
      </c>
      <c r="D10" s="106" t="s">
        <v>52</v>
      </c>
      <c r="E10" s="115">
        <v>150</v>
      </c>
      <c r="F10" s="116" t="s">
        <v>53</v>
      </c>
      <c r="G10" s="106" t="s">
        <v>54</v>
      </c>
      <c r="H10" s="107">
        <v>43831</v>
      </c>
      <c r="I10" s="107">
        <v>44196</v>
      </c>
      <c r="J10" s="106" t="s">
        <v>140</v>
      </c>
      <c r="K10" s="117">
        <f>158/150</f>
        <v>1.0533333333333332</v>
      </c>
      <c r="L10" s="106" t="s">
        <v>327</v>
      </c>
      <c r="M10" s="98" t="s">
        <v>136</v>
      </c>
      <c r="N10" s="102" t="s">
        <v>321</v>
      </c>
      <c r="O10" s="26" t="s">
        <v>137</v>
      </c>
    </row>
    <row r="11" spans="1:23" s="104" customFormat="1" ht="174.95" customHeight="1" thickBot="1" x14ac:dyDescent="0.25">
      <c r="A11" s="270"/>
      <c r="B11" s="273"/>
      <c r="C11" s="105" t="s">
        <v>51</v>
      </c>
      <c r="D11" s="106" t="s">
        <v>55</v>
      </c>
      <c r="E11" s="115">
        <v>550</v>
      </c>
      <c r="F11" s="116" t="s">
        <v>56</v>
      </c>
      <c r="G11" s="106" t="s">
        <v>54</v>
      </c>
      <c r="H11" s="107">
        <v>43831</v>
      </c>
      <c r="I11" s="107">
        <v>44196</v>
      </c>
      <c r="J11" s="106" t="s">
        <v>352</v>
      </c>
      <c r="K11" s="35">
        <f>194/550</f>
        <v>0.35272727272727272</v>
      </c>
      <c r="L11" s="106" t="s">
        <v>328</v>
      </c>
      <c r="M11" s="98" t="s">
        <v>136</v>
      </c>
      <c r="N11" s="102"/>
      <c r="O11" s="26" t="s">
        <v>137</v>
      </c>
      <c r="Q11" s="118"/>
    </row>
    <row r="12" spans="1:23" s="104" customFormat="1" ht="297" customHeight="1" thickBot="1" x14ac:dyDescent="0.25">
      <c r="A12" s="271"/>
      <c r="B12" s="119" t="s">
        <v>329</v>
      </c>
      <c r="C12" s="120" t="s">
        <v>119</v>
      </c>
      <c r="D12" s="121" t="s">
        <v>57</v>
      </c>
      <c r="E12" s="119">
        <v>20</v>
      </c>
      <c r="F12" s="122" t="s">
        <v>58</v>
      </c>
      <c r="G12" s="121" t="s">
        <v>59</v>
      </c>
      <c r="H12" s="123">
        <v>43831</v>
      </c>
      <c r="I12" s="123">
        <v>44196</v>
      </c>
      <c r="J12" s="106" t="s">
        <v>351</v>
      </c>
      <c r="K12" s="35">
        <v>0.7</v>
      </c>
      <c r="L12" s="106" t="s">
        <v>330</v>
      </c>
      <c r="M12" s="98" t="s">
        <v>138</v>
      </c>
      <c r="N12" s="106"/>
      <c r="O12" s="26" t="s">
        <v>137</v>
      </c>
    </row>
    <row r="13" spans="1:23" s="2" customFormat="1" ht="12.75" x14ac:dyDescent="0.2">
      <c r="A13" s="199" t="s">
        <v>132</v>
      </c>
      <c r="B13" s="200"/>
      <c r="C13" s="200"/>
      <c r="D13" s="200"/>
      <c r="E13" s="200"/>
      <c r="F13" s="200"/>
      <c r="G13" s="200"/>
      <c r="H13" s="200"/>
      <c r="I13" s="200"/>
      <c r="J13" s="200"/>
      <c r="K13" s="200"/>
      <c r="L13" s="200"/>
      <c r="M13" s="200"/>
      <c r="N13" s="200"/>
      <c r="O13" s="201"/>
      <c r="P13" s="5"/>
      <c r="Q13" s="5"/>
      <c r="R13" s="5"/>
      <c r="S13" s="5"/>
      <c r="T13" s="5"/>
      <c r="U13" s="5"/>
      <c r="V13" s="5"/>
      <c r="W13" s="5"/>
    </row>
    <row r="14" spans="1:23" s="2" customFormat="1" ht="12.75" x14ac:dyDescent="0.2">
      <c r="A14" s="202" t="s">
        <v>156</v>
      </c>
      <c r="B14" s="203"/>
      <c r="C14" s="203"/>
      <c r="D14" s="203"/>
      <c r="E14" s="203"/>
      <c r="F14" s="203"/>
      <c r="G14" s="203"/>
      <c r="H14" s="203"/>
      <c r="I14" s="203"/>
      <c r="J14" s="203"/>
      <c r="K14" s="203"/>
      <c r="L14" s="203"/>
      <c r="M14" s="203"/>
      <c r="N14" s="203"/>
      <c r="O14" s="204"/>
      <c r="P14" s="5"/>
      <c r="Q14" s="5"/>
      <c r="R14" s="5"/>
      <c r="S14" s="5"/>
      <c r="T14" s="5"/>
      <c r="U14" s="5"/>
      <c r="V14" s="5"/>
      <c r="W14" s="5"/>
    </row>
    <row r="15" spans="1:23" s="2" customFormat="1" ht="13.5" thickBot="1" x14ac:dyDescent="0.25">
      <c r="A15" s="205" t="s">
        <v>157</v>
      </c>
      <c r="B15" s="206"/>
      <c r="C15" s="206"/>
      <c r="D15" s="206"/>
      <c r="E15" s="206"/>
      <c r="F15" s="206"/>
      <c r="G15" s="206"/>
      <c r="H15" s="206"/>
      <c r="I15" s="206"/>
      <c r="J15" s="206"/>
      <c r="K15" s="206"/>
      <c r="L15" s="206"/>
      <c r="M15" s="206"/>
      <c r="N15" s="206"/>
      <c r="O15" s="207"/>
      <c r="P15" s="5"/>
      <c r="Q15" s="5"/>
      <c r="R15" s="5"/>
      <c r="S15" s="5"/>
      <c r="T15" s="5"/>
      <c r="U15" s="5"/>
      <c r="V15" s="5"/>
      <c r="W15" s="5"/>
    </row>
    <row r="16" spans="1:23" ht="15" thickBot="1" x14ac:dyDescent="0.25">
      <c r="A16" s="263"/>
      <c r="B16" s="264"/>
      <c r="C16" s="264"/>
      <c r="D16" s="264"/>
      <c r="E16" s="264"/>
      <c r="F16" s="264"/>
      <c r="G16" s="264"/>
      <c r="H16" s="264"/>
      <c r="I16" s="264"/>
      <c r="J16" s="264"/>
      <c r="K16" s="264"/>
      <c r="L16" s="264"/>
      <c r="M16" s="264"/>
      <c r="N16" s="264"/>
      <c r="O16" s="265"/>
    </row>
  </sheetData>
  <mergeCells count="28">
    <mergeCell ref="A14:O14"/>
    <mergeCell ref="A15:O15"/>
    <mergeCell ref="A16:O16"/>
    <mergeCell ref="M5:M6"/>
    <mergeCell ref="A4:A6"/>
    <mergeCell ref="A7:A12"/>
    <mergeCell ref="A13:O13"/>
    <mergeCell ref="N5:N6"/>
    <mergeCell ref="O5:O6"/>
    <mergeCell ref="B10:B11"/>
    <mergeCell ref="C5:D5"/>
    <mergeCell ref="E5:E6"/>
    <mergeCell ref="F5:F6"/>
    <mergeCell ref="G5:G6"/>
    <mergeCell ref="H5:I5"/>
    <mergeCell ref="B7:B8"/>
    <mergeCell ref="K5:K6"/>
    <mergeCell ref="L5:L6"/>
    <mergeCell ref="A1:A3"/>
    <mergeCell ref="B1:K3"/>
    <mergeCell ref="L1:O1"/>
    <mergeCell ref="L2:O2"/>
    <mergeCell ref="L3:O3"/>
    <mergeCell ref="J5:J6"/>
    <mergeCell ref="B4:B6"/>
    <mergeCell ref="C4:I4"/>
    <mergeCell ref="J4:K4"/>
    <mergeCell ref="L4:O4"/>
  </mergeCells>
  <printOptions horizontalCentered="1"/>
  <pageMargins left="0.23622047244094491" right="0.23622047244094491" top="0.74803149606299213" bottom="0.74803149606299213" header="0.31496062992125984" footer="0.31496062992125984"/>
  <pageSetup scale="85"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7"/>
  <sheetViews>
    <sheetView topLeftCell="K13" zoomScale="104" zoomScaleNormal="104" zoomScaleSheetLayoutView="100" workbookViewId="0">
      <selection activeCell="L13" sqref="L13"/>
    </sheetView>
  </sheetViews>
  <sheetFormatPr baseColWidth="10" defaultRowHeight="15" x14ac:dyDescent="0.25"/>
  <cols>
    <col min="1" max="1" width="15" customWidth="1"/>
    <col min="2" max="2" width="16.7109375" customWidth="1"/>
    <col min="3" max="3" width="7.7109375" customWidth="1"/>
    <col min="4" max="4" width="30" customWidth="1"/>
    <col min="5" max="5" width="22.28515625" customWidth="1"/>
    <col min="6" max="6" width="33" customWidth="1"/>
    <col min="7" max="7" width="24" customWidth="1"/>
    <col min="8" max="8" width="14" customWidth="1"/>
    <col min="9" max="9" width="13.140625" customWidth="1"/>
    <col min="10" max="10" width="66.85546875" style="4" customWidth="1"/>
    <col min="11" max="11" width="17.140625" customWidth="1"/>
    <col min="12" max="12" width="119" customWidth="1"/>
    <col min="13" max="13" width="21.28515625" customWidth="1"/>
    <col min="14" max="14" width="33.5703125" customWidth="1"/>
    <col min="15" max="15" width="41.5703125" customWidth="1"/>
  </cols>
  <sheetData>
    <row r="1" spans="1:23" ht="30.75" customHeight="1" x14ac:dyDescent="0.25">
      <c r="A1" s="290"/>
      <c r="B1" s="293" t="s">
        <v>33</v>
      </c>
      <c r="C1" s="293"/>
      <c r="D1" s="293"/>
      <c r="E1" s="293"/>
      <c r="F1" s="293"/>
      <c r="G1" s="293"/>
      <c r="H1" s="293"/>
      <c r="I1" s="293"/>
      <c r="J1" s="293"/>
      <c r="K1" s="293"/>
      <c r="L1" s="193" t="s">
        <v>24</v>
      </c>
      <c r="M1" s="193"/>
      <c r="N1" s="193"/>
      <c r="O1" s="194"/>
    </row>
    <row r="2" spans="1:23" ht="33" customHeight="1" x14ac:dyDescent="0.25">
      <c r="A2" s="291"/>
      <c r="B2" s="294"/>
      <c r="C2" s="294"/>
      <c r="D2" s="294"/>
      <c r="E2" s="294"/>
      <c r="F2" s="294"/>
      <c r="G2" s="294"/>
      <c r="H2" s="294"/>
      <c r="I2" s="294"/>
      <c r="J2" s="294"/>
      <c r="K2" s="294"/>
      <c r="L2" s="197" t="s">
        <v>131</v>
      </c>
      <c r="M2" s="197"/>
      <c r="N2" s="197"/>
      <c r="O2" s="198"/>
    </row>
    <row r="3" spans="1:23" ht="27" customHeight="1" x14ac:dyDescent="0.25">
      <c r="A3" s="292"/>
      <c r="B3" s="295"/>
      <c r="C3" s="295"/>
      <c r="D3" s="295"/>
      <c r="E3" s="295"/>
      <c r="F3" s="295"/>
      <c r="G3" s="295"/>
      <c r="H3" s="295"/>
      <c r="I3" s="295"/>
      <c r="J3" s="295"/>
      <c r="K3" s="295"/>
      <c r="L3" s="254" t="s">
        <v>21</v>
      </c>
      <c r="M3" s="254"/>
      <c r="N3" s="254"/>
      <c r="O3" s="255"/>
    </row>
    <row r="4" spans="1:23" ht="42.75" customHeight="1" x14ac:dyDescent="0.25">
      <c r="A4" s="266" t="s">
        <v>4</v>
      </c>
      <c r="B4" s="258" t="s">
        <v>5</v>
      </c>
      <c r="C4" s="261" t="s">
        <v>0</v>
      </c>
      <c r="D4" s="261"/>
      <c r="E4" s="261"/>
      <c r="F4" s="261"/>
      <c r="G4" s="261"/>
      <c r="H4" s="261"/>
      <c r="I4" s="261"/>
      <c r="J4" s="256" t="s">
        <v>1</v>
      </c>
      <c r="K4" s="256"/>
      <c r="L4" s="246" t="s">
        <v>2</v>
      </c>
      <c r="M4" s="246"/>
      <c r="N4" s="246"/>
      <c r="O4" s="262"/>
    </row>
    <row r="5" spans="1:23" ht="38.25" customHeight="1" x14ac:dyDescent="0.25">
      <c r="A5" s="267"/>
      <c r="B5" s="259"/>
      <c r="C5" s="261" t="s">
        <v>30</v>
      </c>
      <c r="D5" s="261"/>
      <c r="E5" s="261" t="s">
        <v>9</v>
      </c>
      <c r="F5" s="261" t="s">
        <v>10</v>
      </c>
      <c r="G5" s="261" t="s">
        <v>11</v>
      </c>
      <c r="H5" s="261" t="s">
        <v>12</v>
      </c>
      <c r="I5" s="261"/>
      <c r="J5" s="256" t="s">
        <v>15</v>
      </c>
      <c r="K5" s="256" t="s">
        <v>16</v>
      </c>
      <c r="L5" s="246" t="s">
        <v>17</v>
      </c>
      <c r="M5" s="246" t="s">
        <v>26</v>
      </c>
      <c r="N5" s="246" t="s">
        <v>18</v>
      </c>
      <c r="O5" s="262" t="s">
        <v>19</v>
      </c>
    </row>
    <row r="6" spans="1:23" ht="32.1" customHeight="1" thickBot="1" x14ac:dyDescent="0.3">
      <c r="A6" s="268"/>
      <c r="B6" s="260"/>
      <c r="C6" s="15" t="s">
        <v>31</v>
      </c>
      <c r="D6" s="15" t="s">
        <v>38</v>
      </c>
      <c r="E6" s="274"/>
      <c r="F6" s="274"/>
      <c r="G6" s="275"/>
      <c r="H6" s="15" t="s">
        <v>97</v>
      </c>
      <c r="I6" s="15" t="s">
        <v>98</v>
      </c>
      <c r="J6" s="257"/>
      <c r="K6" s="257"/>
      <c r="L6" s="247"/>
      <c r="M6" s="247"/>
      <c r="N6" s="247"/>
      <c r="O6" s="272"/>
    </row>
    <row r="7" spans="1:23" ht="263.45" customHeight="1" thickBot="1" x14ac:dyDescent="0.3">
      <c r="A7" s="281" t="s">
        <v>127</v>
      </c>
      <c r="B7" s="16" t="s">
        <v>104</v>
      </c>
      <c r="C7" s="16" t="s">
        <v>108</v>
      </c>
      <c r="D7" s="10" t="s">
        <v>37</v>
      </c>
      <c r="E7" s="12">
        <v>1</v>
      </c>
      <c r="F7" s="10" t="s">
        <v>41</v>
      </c>
      <c r="G7" s="100" t="s">
        <v>27</v>
      </c>
      <c r="H7" s="19">
        <v>43832</v>
      </c>
      <c r="I7" s="19">
        <v>44196</v>
      </c>
      <c r="J7" s="31" t="s">
        <v>143</v>
      </c>
      <c r="K7" s="12">
        <v>0.5</v>
      </c>
      <c r="L7" s="31" t="s">
        <v>145</v>
      </c>
      <c r="M7" s="32" t="s">
        <v>136</v>
      </c>
      <c r="N7" s="9"/>
      <c r="O7" s="26" t="s">
        <v>137</v>
      </c>
    </row>
    <row r="8" spans="1:23" ht="258.95" customHeight="1" thickBot="1" x14ac:dyDescent="0.3">
      <c r="A8" s="282"/>
      <c r="B8" s="284" t="s">
        <v>105</v>
      </c>
      <c r="C8" s="18" t="s">
        <v>3</v>
      </c>
      <c r="D8" s="8" t="s">
        <v>117</v>
      </c>
      <c r="E8" s="18" t="s">
        <v>64</v>
      </c>
      <c r="F8" s="18" t="s">
        <v>116</v>
      </c>
      <c r="G8" s="115" t="s">
        <v>65</v>
      </c>
      <c r="H8" s="17">
        <v>43832</v>
      </c>
      <c r="I8" s="17">
        <v>44195</v>
      </c>
      <c r="J8" s="14" t="s">
        <v>144</v>
      </c>
      <c r="K8" s="11">
        <v>1</v>
      </c>
      <c r="L8" s="33" t="s">
        <v>336</v>
      </c>
      <c r="M8" s="34" t="s">
        <v>138</v>
      </c>
      <c r="N8" s="34"/>
      <c r="O8" s="26" t="s">
        <v>137</v>
      </c>
    </row>
    <row r="9" spans="1:23" ht="381" customHeight="1" thickBot="1" x14ac:dyDescent="0.3">
      <c r="A9" s="282"/>
      <c r="B9" s="284"/>
      <c r="C9" s="18" t="s">
        <v>109</v>
      </c>
      <c r="D9" s="8" t="s">
        <v>118</v>
      </c>
      <c r="E9" s="8" t="s">
        <v>67</v>
      </c>
      <c r="F9" s="8" t="s">
        <v>101</v>
      </c>
      <c r="G9" s="106" t="s">
        <v>65</v>
      </c>
      <c r="H9" s="17">
        <v>43832</v>
      </c>
      <c r="I9" s="17">
        <v>44195</v>
      </c>
      <c r="J9" s="28" t="s">
        <v>146</v>
      </c>
      <c r="K9" s="35">
        <f>98/103*100%</f>
        <v>0.95145631067961167</v>
      </c>
      <c r="L9" s="33" t="s">
        <v>337</v>
      </c>
      <c r="M9" s="32" t="s">
        <v>136</v>
      </c>
      <c r="N9" s="34"/>
      <c r="O9" s="26" t="s">
        <v>137</v>
      </c>
    </row>
    <row r="10" spans="1:23" ht="210" customHeight="1" thickBot="1" x14ac:dyDescent="0.3">
      <c r="A10" s="282"/>
      <c r="B10" s="17" t="s">
        <v>106</v>
      </c>
      <c r="C10" s="18" t="s">
        <v>110</v>
      </c>
      <c r="D10" s="8" t="s">
        <v>124</v>
      </c>
      <c r="E10" s="11">
        <v>1</v>
      </c>
      <c r="F10" s="8" t="s">
        <v>36</v>
      </c>
      <c r="G10" s="106" t="s">
        <v>27</v>
      </c>
      <c r="H10" s="17">
        <v>43832</v>
      </c>
      <c r="I10" s="17">
        <v>44196</v>
      </c>
      <c r="J10" s="36" t="s">
        <v>147</v>
      </c>
      <c r="K10" s="11">
        <v>0.56999999999999995</v>
      </c>
      <c r="L10" s="33" t="s">
        <v>148</v>
      </c>
      <c r="M10" s="37" t="s">
        <v>136</v>
      </c>
      <c r="N10" s="9"/>
      <c r="O10" s="26" t="s">
        <v>137</v>
      </c>
      <c r="Q10" s="7"/>
    </row>
    <row r="11" spans="1:23" ht="182.1" customHeight="1" thickBot="1" x14ac:dyDescent="0.3">
      <c r="A11" s="282"/>
      <c r="B11" s="284" t="s">
        <v>107</v>
      </c>
      <c r="C11" s="18" t="s">
        <v>111</v>
      </c>
      <c r="D11" s="13" t="s">
        <v>60</v>
      </c>
      <c r="E11" s="11">
        <v>1</v>
      </c>
      <c r="F11" s="8" t="s">
        <v>99</v>
      </c>
      <c r="G11" s="115" t="s">
        <v>59</v>
      </c>
      <c r="H11" s="17">
        <v>43831</v>
      </c>
      <c r="I11" s="17">
        <v>44012</v>
      </c>
      <c r="J11" s="6" t="s">
        <v>142</v>
      </c>
      <c r="K11" s="11">
        <v>1</v>
      </c>
      <c r="L11" s="6" t="s">
        <v>149</v>
      </c>
      <c r="M11" s="27" t="s">
        <v>138</v>
      </c>
      <c r="N11" s="287" t="s">
        <v>338</v>
      </c>
      <c r="O11" s="26" t="s">
        <v>137</v>
      </c>
      <c r="Q11" s="7"/>
    </row>
    <row r="12" spans="1:23" ht="209.1" customHeight="1" thickBot="1" x14ac:dyDescent="0.3">
      <c r="A12" s="282"/>
      <c r="B12" s="285"/>
      <c r="C12" s="18" t="s">
        <v>63</v>
      </c>
      <c r="D12" s="13" t="s">
        <v>61</v>
      </c>
      <c r="E12" s="11">
        <v>1</v>
      </c>
      <c r="F12" s="8" t="s">
        <v>100</v>
      </c>
      <c r="G12" s="115" t="s">
        <v>59</v>
      </c>
      <c r="H12" s="17">
        <v>43831</v>
      </c>
      <c r="I12" s="17">
        <v>44012</v>
      </c>
      <c r="J12" s="6" t="s">
        <v>141</v>
      </c>
      <c r="K12" s="11">
        <f>1/1</f>
        <v>1</v>
      </c>
      <c r="L12" s="6" t="s">
        <v>149</v>
      </c>
      <c r="M12" s="27" t="s">
        <v>138</v>
      </c>
      <c r="N12" s="288"/>
      <c r="O12" s="26" t="s">
        <v>137</v>
      </c>
      <c r="Q12" s="7"/>
    </row>
    <row r="13" spans="1:23" ht="285.60000000000002" customHeight="1" thickBot="1" x14ac:dyDescent="0.3">
      <c r="A13" s="283"/>
      <c r="B13" s="286"/>
      <c r="C13" s="21" t="s">
        <v>66</v>
      </c>
      <c r="D13" s="25" t="s">
        <v>92</v>
      </c>
      <c r="E13" s="23">
        <v>1</v>
      </c>
      <c r="F13" s="22" t="s">
        <v>93</v>
      </c>
      <c r="G13" s="119" t="s">
        <v>91</v>
      </c>
      <c r="H13" s="24">
        <v>43831</v>
      </c>
      <c r="I13" s="24">
        <v>44012</v>
      </c>
      <c r="J13" s="6" t="s">
        <v>135</v>
      </c>
      <c r="K13" s="11">
        <v>1</v>
      </c>
      <c r="L13" s="6" t="s">
        <v>149</v>
      </c>
      <c r="M13" s="27" t="s">
        <v>138</v>
      </c>
      <c r="N13" s="289"/>
      <c r="O13" s="26" t="s">
        <v>137</v>
      </c>
      <c r="Q13" s="7"/>
    </row>
    <row r="14" spans="1:23" s="2" customFormat="1" ht="12.75" x14ac:dyDescent="0.2">
      <c r="A14" s="199" t="s">
        <v>132</v>
      </c>
      <c r="B14" s="200"/>
      <c r="C14" s="200"/>
      <c r="D14" s="200"/>
      <c r="E14" s="200"/>
      <c r="F14" s="200"/>
      <c r="G14" s="200"/>
      <c r="H14" s="200"/>
      <c r="I14" s="200"/>
      <c r="J14" s="200"/>
      <c r="K14" s="200"/>
      <c r="L14" s="200"/>
      <c r="M14" s="200"/>
      <c r="N14" s="200"/>
      <c r="O14" s="201"/>
      <c r="P14" s="5"/>
      <c r="Q14" s="5"/>
      <c r="R14" s="5"/>
      <c r="S14" s="5"/>
      <c r="T14" s="5"/>
      <c r="U14" s="5"/>
      <c r="V14" s="5"/>
      <c r="W14" s="5"/>
    </row>
    <row r="15" spans="1:23" s="2" customFormat="1" ht="12.75" x14ac:dyDescent="0.2">
      <c r="A15" s="202" t="s">
        <v>156</v>
      </c>
      <c r="B15" s="203"/>
      <c r="C15" s="203"/>
      <c r="D15" s="203"/>
      <c r="E15" s="203"/>
      <c r="F15" s="203"/>
      <c r="G15" s="203"/>
      <c r="H15" s="203"/>
      <c r="I15" s="203"/>
      <c r="J15" s="203"/>
      <c r="K15" s="203"/>
      <c r="L15" s="203"/>
      <c r="M15" s="203"/>
      <c r="N15" s="203"/>
      <c r="O15" s="204"/>
      <c r="P15" s="5"/>
      <c r="Q15" s="5"/>
      <c r="R15" s="5"/>
      <c r="S15" s="5"/>
      <c r="T15" s="5"/>
      <c r="U15" s="5"/>
      <c r="V15" s="5"/>
      <c r="W15" s="5"/>
    </row>
    <row r="16" spans="1:23" s="2" customFormat="1" ht="13.5" thickBot="1" x14ac:dyDescent="0.25">
      <c r="A16" s="205" t="s">
        <v>157</v>
      </c>
      <c r="B16" s="206"/>
      <c r="C16" s="206"/>
      <c r="D16" s="206"/>
      <c r="E16" s="206"/>
      <c r="F16" s="206"/>
      <c r="G16" s="206"/>
      <c r="H16" s="206"/>
      <c r="I16" s="206"/>
      <c r="J16" s="206"/>
      <c r="K16" s="206"/>
      <c r="L16" s="206"/>
      <c r="M16" s="206"/>
      <c r="N16" s="206"/>
      <c r="O16" s="207"/>
      <c r="P16" s="5"/>
      <c r="Q16" s="5"/>
      <c r="R16" s="5"/>
      <c r="S16" s="5"/>
      <c r="T16" s="5"/>
      <c r="U16" s="5"/>
      <c r="V16" s="5"/>
      <c r="W16" s="5"/>
    </row>
    <row r="17" spans="1:15" ht="15.75" thickBot="1" x14ac:dyDescent="0.3">
      <c r="A17" s="278"/>
      <c r="B17" s="279"/>
      <c r="C17" s="279"/>
      <c r="D17" s="279"/>
      <c r="E17" s="279"/>
      <c r="F17" s="279"/>
      <c r="G17" s="279"/>
      <c r="H17" s="279"/>
      <c r="I17" s="279"/>
      <c r="J17" s="279"/>
      <c r="K17" s="279"/>
      <c r="L17" s="279"/>
      <c r="M17" s="279"/>
      <c r="N17" s="279"/>
      <c r="O17" s="280"/>
    </row>
  </sheetData>
  <mergeCells count="29">
    <mergeCell ref="J5:J6"/>
    <mergeCell ref="A1:A3"/>
    <mergeCell ref="B1:K3"/>
    <mergeCell ref="L1:O1"/>
    <mergeCell ref="L2:O2"/>
    <mergeCell ref="L3:O3"/>
    <mergeCell ref="A4:A6"/>
    <mergeCell ref="B4:B6"/>
    <mergeCell ref="C4:I4"/>
    <mergeCell ref="J4:K4"/>
    <mergeCell ref="L4:O4"/>
    <mergeCell ref="C5:D5"/>
    <mergeCell ref="E5:E6"/>
    <mergeCell ref="F5:F6"/>
    <mergeCell ref="G5:G6"/>
    <mergeCell ref="H5:I5"/>
    <mergeCell ref="K5:K6"/>
    <mergeCell ref="L5:L6"/>
    <mergeCell ref="M5:M6"/>
    <mergeCell ref="N5:N6"/>
    <mergeCell ref="O5:O6"/>
    <mergeCell ref="A14:O14"/>
    <mergeCell ref="A15:O15"/>
    <mergeCell ref="A16:O16"/>
    <mergeCell ref="A17:O17"/>
    <mergeCell ref="A7:A13"/>
    <mergeCell ref="B8:B9"/>
    <mergeCell ref="B11:B13"/>
    <mergeCell ref="N11:N13"/>
  </mergeCells>
  <printOptions horizontalCentered="1"/>
  <pageMargins left="0.23622047244094491" right="0.23622047244094491" top="0.74803149606299213" bottom="0.74803149606299213" header="0.31496062992125984" footer="0.31496062992125984"/>
  <pageSetup scale="75" fitToHeight="0"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5"/>
  <sheetViews>
    <sheetView topLeftCell="A7" zoomScale="116" zoomScaleNormal="116" zoomScaleSheetLayoutView="100" workbookViewId="0">
      <selection activeCell="A7" sqref="A7:A12"/>
    </sheetView>
  </sheetViews>
  <sheetFormatPr baseColWidth="10" defaultColWidth="11.42578125" defaultRowHeight="12.75" x14ac:dyDescent="0.2"/>
  <cols>
    <col min="1" max="1" width="18.28515625" style="2" customWidth="1"/>
    <col min="2" max="2" width="15.42578125" style="2" customWidth="1"/>
    <col min="3" max="3" width="5.85546875" style="2" customWidth="1"/>
    <col min="4" max="4" width="24.7109375" style="2" customWidth="1"/>
    <col min="5" max="5" width="22.5703125" style="2" customWidth="1"/>
    <col min="6" max="6" width="24.140625" style="2" customWidth="1"/>
    <col min="7" max="7" width="25" style="2" customWidth="1"/>
    <col min="8" max="8" width="12.42578125" style="2" customWidth="1"/>
    <col min="9" max="9" width="13" style="2" customWidth="1"/>
    <col min="10" max="10" width="81" style="2" customWidth="1"/>
    <col min="11" max="11" width="15.5703125" style="2" customWidth="1"/>
    <col min="12" max="12" width="69.7109375" style="2" customWidth="1"/>
    <col min="13" max="13" width="21.7109375" style="2" customWidth="1"/>
    <col min="14" max="14" width="17.7109375" style="2" customWidth="1"/>
    <col min="15" max="15" width="38" style="2" customWidth="1"/>
    <col min="16" max="16384" width="11.42578125" style="2"/>
  </cols>
  <sheetData>
    <row r="1" spans="1:23" ht="29.25" customHeight="1" x14ac:dyDescent="0.2">
      <c r="A1" s="300"/>
      <c r="B1" s="303" t="s">
        <v>32</v>
      </c>
      <c r="C1" s="303"/>
      <c r="D1" s="303"/>
      <c r="E1" s="303"/>
      <c r="F1" s="303"/>
      <c r="G1" s="303"/>
      <c r="H1" s="303"/>
      <c r="I1" s="303"/>
      <c r="J1" s="303"/>
      <c r="K1" s="303"/>
      <c r="L1" s="306" t="s">
        <v>24</v>
      </c>
      <c r="M1" s="306"/>
      <c r="N1" s="306"/>
      <c r="O1" s="307"/>
    </row>
    <row r="2" spans="1:23" ht="40.5" customHeight="1" x14ac:dyDescent="0.2">
      <c r="A2" s="301"/>
      <c r="B2" s="304"/>
      <c r="C2" s="304"/>
      <c r="D2" s="304"/>
      <c r="E2" s="304"/>
      <c r="F2" s="304"/>
      <c r="G2" s="304"/>
      <c r="H2" s="304"/>
      <c r="I2" s="304"/>
      <c r="J2" s="304"/>
      <c r="K2" s="304"/>
      <c r="L2" s="308" t="s">
        <v>131</v>
      </c>
      <c r="M2" s="308"/>
      <c r="N2" s="308"/>
      <c r="O2" s="309"/>
    </row>
    <row r="3" spans="1:23" ht="15" customHeight="1" thickBot="1" x14ac:dyDescent="0.25">
      <c r="A3" s="302"/>
      <c r="B3" s="305"/>
      <c r="C3" s="305"/>
      <c r="D3" s="305"/>
      <c r="E3" s="305"/>
      <c r="F3" s="305"/>
      <c r="G3" s="305"/>
      <c r="H3" s="305"/>
      <c r="I3" s="305"/>
      <c r="J3" s="305"/>
      <c r="K3" s="305"/>
      <c r="L3" s="310" t="s">
        <v>22</v>
      </c>
      <c r="M3" s="310"/>
      <c r="N3" s="310"/>
      <c r="O3" s="311"/>
    </row>
    <row r="4" spans="1:23" ht="27" customHeight="1" x14ac:dyDescent="0.2">
      <c r="A4" s="312" t="s">
        <v>4</v>
      </c>
      <c r="B4" s="313" t="s">
        <v>5</v>
      </c>
      <c r="C4" s="314" t="s">
        <v>0</v>
      </c>
      <c r="D4" s="314"/>
      <c r="E4" s="314"/>
      <c r="F4" s="314"/>
      <c r="G4" s="314"/>
      <c r="H4" s="314"/>
      <c r="I4" s="314"/>
      <c r="J4" s="315" t="s">
        <v>1</v>
      </c>
      <c r="K4" s="315"/>
      <c r="L4" s="316" t="s">
        <v>2</v>
      </c>
      <c r="M4" s="316"/>
      <c r="N4" s="316"/>
      <c r="O4" s="317"/>
    </row>
    <row r="5" spans="1:23" ht="35.25" customHeight="1" x14ac:dyDescent="0.2">
      <c r="A5" s="267"/>
      <c r="B5" s="258"/>
      <c r="C5" s="261" t="s">
        <v>6</v>
      </c>
      <c r="D5" s="261"/>
      <c r="E5" s="261" t="s">
        <v>9</v>
      </c>
      <c r="F5" s="261" t="s">
        <v>10</v>
      </c>
      <c r="G5" s="261" t="s">
        <v>11</v>
      </c>
      <c r="H5" s="261" t="s">
        <v>12</v>
      </c>
      <c r="I5" s="261"/>
      <c r="J5" s="256" t="s">
        <v>15</v>
      </c>
      <c r="K5" s="256" t="s">
        <v>16</v>
      </c>
      <c r="L5" s="246" t="s">
        <v>17</v>
      </c>
      <c r="M5" s="246" t="s">
        <v>26</v>
      </c>
      <c r="N5" s="246" t="s">
        <v>18</v>
      </c>
      <c r="O5" s="262" t="s">
        <v>19</v>
      </c>
    </row>
    <row r="6" spans="1:23" ht="39" customHeight="1" thickBot="1" x14ac:dyDescent="0.25">
      <c r="A6" s="267"/>
      <c r="B6" s="258"/>
      <c r="C6" s="20" t="s">
        <v>7</v>
      </c>
      <c r="D6" s="40" t="s">
        <v>38</v>
      </c>
      <c r="E6" s="261"/>
      <c r="F6" s="261"/>
      <c r="G6" s="261"/>
      <c r="H6" s="40" t="s">
        <v>97</v>
      </c>
      <c r="I6" s="40" t="s">
        <v>98</v>
      </c>
      <c r="J6" s="256"/>
      <c r="K6" s="256"/>
      <c r="L6" s="246"/>
      <c r="M6" s="246"/>
      <c r="N6" s="246"/>
      <c r="O6" s="262"/>
    </row>
    <row r="7" spans="1:23" ht="180.6" customHeight="1" thickBot="1" x14ac:dyDescent="0.25">
      <c r="A7" s="298" t="s">
        <v>133</v>
      </c>
      <c r="B7" s="296" t="s">
        <v>128</v>
      </c>
      <c r="C7" s="115" t="s">
        <v>29</v>
      </c>
      <c r="D7" s="106" t="s">
        <v>82</v>
      </c>
      <c r="E7" s="106" t="s">
        <v>83</v>
      </c>
      <c r="F7" s="106" t="s">
        <v>84</v>
      </c>
      <c r="G7" s="106" t="s">
        <v>123</v>
      </c>
      <c r="H7" s="124">
        <v>43831</v>
      </c>
      <c r="I7" s="124">
        <v>44196</v>
      </c>
      <c r="J7" s="28" t="s">
        <v>339</v>
      </c>
      <c r="K7" s="125">
        <v>1</v>
      </c>
      <c r="L7" s="126" t="s">
        <v>346</v>
      </c>
      <c r="M7" s="30" t="s">
        <v>136</v>
      </c>
      <c r="N7" s="127"/>
      <c r="O7" s="26" t="s">
        <v>137</v>
      </c>
      <c r="P7" s="5"/>
      <c r="Q7" s="5"/>
      <c r="R7" s="5"/>
    </row>
    <row r="8" spans="1:23" ht="253.5" customHeight="1" thickBot="1" x14ac:dyDescent="0.25">
      <c r="A8" s="298"/>
      <c r="B8" s="297"/>
      <c r="C8" s="115" t="s">
        <v>112</v>
      </c>
      <c r="D8" s="106" t="s">
        <v>39</v>
      </c>
      <c r="E8" s="35">
        <v>1</v>
      </c>
      <c r="F8" s="106" t="s">
        <v>35</v>
      </c>
      <c r="G8" s="115" t="s">
        <v>25</v>
      </c>
      <c r="H8" s="107">
        <v>44013</v>
      </c>
      <c r="I8" s="107">
        <v>44196</v>
      </c>
      <c r="J8" s="111" t="s">
        <v>151</v>
      </c>
      <c r="K8" s="29">
        <v>0</v>
      </c>
      <c r="L8" s="128" t="s">
        <v>150</v>
      </c>
      <c r="M8" s="30" t="s">
        <v>136</v>
      </c>
      <c r="N8" s="111"/>
      <c r="O8" s="26" t="s">
        <v>137</v>
      </c>
      <c r="P8" s="5"/>
      <c r="Q8" s="5"/>
      <c r="R8" s="5"/>
    </row>
    <row r="9" spans="1:23" ht="192.6" customHeight="1" thickBot="1" x14ac:dyDescent="0.25">
      <c r="A9" s="298"/>
      <c r="B9" s="297"/>
      <c r="C9" s="115" t="s">
        <v>113</v>
      </c>
      <c r="D9" s="106" t="s">
        <v>85</v>
      </c>
      <c r="E9" s="106" t="s">
        <v>102</v>
      </c>
      <c r="F9" s="106" t="s">
        <v>86</v>
      </c>
      <c r="G9" s="106" t="s">
        <v>103</v>
      </c>
      <c r="H9" s="124">
        <v>43831</v>
      </c>
      <c r="I9" s="124">
        <v>44196</v>
      </c>
      <c r="J9" s="129" t="s">
        <v>340</v>
      </c>
      <c r="K9" s="125">
        <v>0.5</v>
      </c>
      <c r="L9" s="126" t="s">
        <v>345</v>
      </c>
      <c r="M9" s="30" t="s">
        <v>136</v>
      </c>
      <c r="N9" s="127"/>
      <c r="O9" s="26" t="s">
        <v>137</v>
      </c>
      <c r="P9" s="5"/>
      <c r="Q9" s="5"/>
      <c r="R9" s="5"/>
    </row>
    <row r="10" spans="1:23" ht="233.45" customHeight="1" thickBot="1" x14ac:dyDescent="0.25">
      <c r="A10" s="298"/>
      <c r="B10" s="107" t="s">
        <v>129</v>
      </c>
      <c r="C10" s="115" t="s">
        <v>114</v>
      </c>
      <c r="D10" s="106" t="s">
        <v>87</v>
      </c>
      <c r="E10" s="106" t="s">
        <v>88</v>
      </c>
      <c r="F10" s="106" t="s">
        <v>89</v>
      </c>
      <c r="G10" s="106" t="s">
        <v>90</v>
      </c>
      <c r="H10" s="107">
        <v>43831</v>
      </c>
      <c r="I10" s="107">
        <v>44196</v>
      </c>
      <c r="J10" s="28" t="s">
        <v>348</v>
      </c>
      <c r="K10" s="29">
        <v>1</v>
      </c>
      <c r="L10" s="126" t="s">
        <v>347</v>
      </c>
      <c r="M10" s="30" t="s">
        <v>136</v>
      </c>
      <c r="N10" s="127"/>
      <c r="O10" s="26" t="s">
        <v>137</v>
      </c>
      <c r="P10" s="5"/>
      <c r="Q10" s="5"/>
      <c r="R10" s="5"/>
    </row>
    <row r="11" spans="1:23" ht="258.95" customHeight="1" thickBot="1" x14ac:dyDescent="0.25">
      <c r="A11" s="298"/>
      <c r="B11" s="107" t="s">
        <v>121</v>
      </c>
      <c r="C11" s="115" t="s">
        <v>120</v>
      </c>
      <c r="D11" s="106" t="s">
        <v>79</v>
      </c>
      <c r="E11" s="106" t="s">
        <v>80</v>
      </c>
      <c r="F11" s="106" t="s">
        <v>81</v>
      </c>
      <c r="G11" s="106" t="s">
        <v>62</v>
      </c>
      <c r="H11" s="107">
        <v>43831</v>
      </c>
      <c r="I11" s="107">
        <v>44196</v>
      </c>
      <c r="J11" s="111" t="s">
        <v>341</v>
      </c>
      <c r="K11" s="125">
        <v>0.5</v>
      </c>
      <c r="L11" s="111" t="s">
        <v>349</v>
      </c>
      <c r="M11" s="30" t="s">
        <v>136</v>
      </c>
      <c r="N11" s="127"/>
      <c r="O11" s="26" t="s">
        <v>137</v>
      </c>
      <c r="P11" s="5"/>
      <c r="Q11" s="5"/>
      <c r="R11" s="5"/>
    </row>
    <row r="12" spans="1:23" ht="290.45" customHeight="1" thickBot="1" x14ac:dyDescent="0.25">
      <c r="A12" s="299"/>
      <c r="B12" s="123" t="s">
        <v>122</v>
      </c>
      <c r="C12" s="119" t="s">
        <v>134</v>
      </c>
      <c r="D12" s="121" t="s">
        <v>28</v>
      </c>
      <c r="E12" s="140">
        <v>1</v>
      </c>
      <c r="F12" s="121" t="s">
        <v>40</v>
      </c>
      <c r="G12" s="121" t="s">
        <v>27</v>
      </c>
      <c r="H12" s="123">
        <v>43832</v>
      </c>
      <c r="I12" s="123">
        <v>44196</v>
      </c>
      <c r="J12" s="111" t="s">
        <v>152</v>
      </c>
      <c r="K12" s="29">
        <v>0.5</v>
      </c>
      <c r="L12" s="141" t="s">
        <v>350</v>
      </c>
      <c r="M12" s="142" t="s">
        <v>136</v>
      </c>
      <c r="N12" s="111"/>
      <c r="O12" s="26" t="s">
        <v>137</v>
      </c>
      <c r="P12" s="5"/>
      <c r="Q12" s="5"/>
      <c r="R12" s="5"/>
    </row>
    <row r="13" spans="1:23" x14ac:dyDescent="0.2">
      <c r="A13" s="199" t="s">
        <v>132</v>
      </c>
      <c r="B13" s="200"/>
      <c r="C13" s="200"/>
      <c r="D13" s="200"/>
      <c r="E13" s="200"/>
      <c r="F13" s="200"/>
      <c r="G13" s="200"/>
      <c r="H13" s="200"/>
      <c r="I13" s="200"/>
      <c r="J13" s="200"/>
      <c r="K13" s="200"/>
      <c r="L13" s="200"/>
      <c r="M13" s="200"/>
      <c r="N13" s="200"/>
      <c r="O13" s="201"/>
      <c r="P13" s="5"/>
      <c r="Q13" s="5"/>
      <c r="R13" s="5"/>
      <c r="S13" s="5"/>
      <c r="T13" s="5"/>
      <c r="U13" s="5"/>
      <c r="V13" s="5"/>
      <c r="W13" s="5"/>
    </row>
    <row r="14" spans="1:23" x14ac:dyDescent="0.2">
      <c r="A14" s="202" t="s">
        <v>156</v>
      </c>
      <c r="B14" s="203"/>
      <c r="C14" s="203"/>
      <c r="D14" s="203"/>
      <c r="E14" s="203"/>
      <c r="F14" s="203"/>
      <c r="G14" s="203"/>
      <c r="H14" s="203"/>
      <c r="I14" s="203"/>
      <c r="J14" s="203"/>
      <c r="K14" s="203"/>
      <c r="L14" s="203"/>
      <c r="M14" s="203"/>
      <c r="N14" s="203"/>
      <c r="O14" s="204"/>
      <c r="P14" s="5"/>
      <c r="Q14" s="5"/>
      <c r="R14" s="5"/>
      <c r="S14" s="5"/>
      <c r="T14" s="5"/>
      <c r="U14" s="5"/>
      <c r="V14" s="5"/>
      <c r="W14" s="5"/>
    </row>
    <row r="15" spans="1:23" ht="13.5" thickBot="1" x14ac:dyDescent="0.25">
      <c r="A15" s="205" t="s">
        <v>157</v>
      </c>
      <c r="B15" s="206"/>
      <c r="C15" s="206"/>
      <c r="D15" s="206"/>
      <c r="E15" s="206"/>
      <c r="F15" s="206"/>
      <c r="G15" s="206"/>
      <c r="H15" s="206"/>
      <c r="I15" s="206"/>
      <c r="J15" s="206"/>
      <c r="K15" s="206"/>
      <c r="L15" s="206"/>
      <c r="M15" s="206"/>
      <c r="N15" s="206"/>
      <c r="O15" s="207"/>
      <c r="P15" s="5"/>
      <c r="Q15" s="5"/>
      <c r="R15" s="5"/>
      <c r="S15" s="5"/>
      <c r="T15" s="5"/>
      <c r="U15" s="5"/>
      <c r="V15" s="5"/>
      <c r="W15" s="5"/>
    </row>
  </sheetData>
  <mergeCells count="26">
    <mergeCell ref="A4:A6"/>
    <mergeCell ref="B4:B6"/>
    <mergeCell ref="C4:I4"/>
    <mergeCell ref="J4:K4"/>
    <mergeCell ref="L4:O4"/>
    <mergeCell ref="A1:A3"/>
    <mergeCell ref="B1:K3"/>
    <mergeCell ref="L1:O1"/>
    <mergeCell ref="L2:O2"/>
    <mergeCell ref="L3:O3"/>
    <mergeCell ref="B7:B9"/>
    <mergeCell ref="A13:O13"/>
    <mergeCell ref="A14:O14"/>
    <mergeCell ref="A15:O15"/>
    <mergeCell ref="J5:J6"/>
    <mergeCell ref="K5:K6"/>
    <mergeCell ref="L5:L6"/>
    <mergeCell ref="M5:M6"/>
    <mergeCell ref="N5:N6"/>
    <mergeCell ref="O5:O6"/>
    <mergeCell ref="A7:A12"/>
    <mergeCell ref="C5:D5"/>
    <mergeCell ref="E5:E6"/>
    <mergeCell ref="F5:F6"/>
    <mergeCell ref="G5:G6"/>
    <mergeCell ref="H5:I5"/>
  </mergeCells>
  <printOptions horizontalCentered="1"/>
  <pageMargins left="0.23622047244094491" right="0.23622047244094491" top="0.74803149606299213" bottom="0.74803149606299213" header="0.31496062992125984" footer="0.31496062992125984"/>
  <pageSetup scale="70" orientation="landscape" r:id="rId1"/>
  <headerFooter>
    <oddFooter>&amp;F&amp;RPágina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1"/>
  <sheetViews>
    <sheetView topLeftCell="L1" zoomScale="94" zoomScaleNormal="94" zoomScaleSheetLayoutView="98" workbookViewId="0">
      <selection activeCell="L1" sqref="L1:O1"/>
    </sheetView>
  </sheetViews>
  <sheetFormatPr baseColWidth="10" defaultColWidth="11.42578125" defaultRowHeight="12.75" x14ac:dyDescent="0.2"/>
  <cols>
    <col min="1" max="1" width="11.140625" style="2" customWidth="1"/>
    <col min="2" max="2" width="8.5703125" style="2" customWidth="1"/>
    <col min="3" max="3" width="4.85546875" style="2" customWidth="1"/>
    <col min="4" max="4" width="18.28515625" style="2" customWidth="1"/>
    <col min="5" max="5" width="6.28515625" style="2" customWidth="1"/>
    <col min="6" max="6" width="29.5703125" style="2" customWidth="1"/>
    <col min="7" max="7" width="10.140625" style="2" customWidth="1"/>
    <col min="8" max="8" width="10.28515625" style="2" customWidth="1"/>
    <col min="9" max="9" width="10" style="2" customWidth="1"/>
    <col min="10" max="10" width="118.5703125" style="2" customWidth="1"/>
    <col min="11" max="11" width="25.7109375" style="2" customWidth="1"/>
    <col min="12" max="12" width="114.5703125" style="2" customWidth="1"/>
    <col min="13" max="13" width="22" style="2" customWidth="1"/>
    <col min="14" max="14" width="66.140625" style="2" customWidth="1"/>
    <col min="15" max="15" width="21" style="2" customWidth="1"/>
    <col min="16" max="16384" width="11.42578125" style="2"/>
  </cols>
  <sheetData>
    <row r="1" spans="1:23" ht="33.75" customHeight="1" x14ac:dyDescent="0.2">
      <c r="A1" s="300"/>
      <c r="B1" s="303" t="s">
        <v>34</v>
      </c>
      <c r="C1" s="303"/>
      <c r="D1" s="303"/>
      <c r="E1" s="303"/>
      <c r="F1" s="303"/>
      <c r="G1" s="303"/>
      <c r="H1" s="303"/>
      <c r="I1" s="303"/>
      <c r="J1" s="303"/>
      <c r="K1" s="303"/>
      <c r="L1" s="306" t="s">
        <v>24</v>
      </c>
      <c r="M1" s="306"/>
      <c r="N1" s="306"/>
      <c r="O1" s="307"/>
    </row>
    <row r="2" spans="1:23" ht="27.75" customHeight="1" x14ac:dyDescent="0.2">
      <c r="A2" s="301"/>
      <c r="B2" s="304"/>
      <c r="C2" s="304"/>
      <c r="D2" s="304"/>
      <c r="E2" s="304"/>
      <c r="F2" s="304"/>
      <c r="G2" s="304"/>
      <c r="H2" s="304"/>
      <c r="I2" s="304"/>
      <c r="J2" s="304"/>
      <c r="K2" s="304"/>
      <c r="L2" s="308" t="s">
        <v>131</v>
      </c>
      <c r="M2" s="308"/>
      <c r="N2" s="308"/>
      <c r="O2" s="309"/>
    </row>
    <row r="3" spans="1:23" ht="15" customHeight="1" thickBot="1" x14ac:dyDescent="0.25">
      <c r="A3" s="302"/>
      <c r="B3" s="305"/>
      <c r="C3" s="305"/>
      <c r="D3" s="305"/>
      <c r="E3" s="305"/>
      <c r="F3" s="305"/>
      <c r="G3" s="305"/>
      <c r="H3" s="305"/>
      <c r="I3" s="305"/>
      <c r="J3" s="305"/>
      <c r="K3" s="305"/>
      <c r="L3" s="310" t="s">
        <v>23</v>
      </c>
      <c r="M3" s="310"/>
      <c r="N3" s="310"/>
      <c r="O3" s="311"/>
    </row>
    <row r="4" spans="1:23" ht="30" customHeight="1" x14ac:dyDescent="0.2">
      <c r="A4" s="312" t="s">
        <v>4</v>
      </c>
      <c r="B4" s="313" t="s">
        <v>5</v>
      </c>
      <c r="C4" s="314" t="s">
        <v>0</v>
      </c>
      <c r="D4" s="314"/>
      <c r="E4" s="314"/>
      <c r="F4" s="314"/>
      <c r="G4" s="314"/>
      <c r="H4" s="314"/>
      <c r="I4" s="314"/>
      <c r="J4" s="315" t="s">
        <v>1</v>
      </c>
      <c r="K4" s="315"/>
      <c r="L4" s="316" t="s">
        <v>2</v>
      </c>
      <c r="M4" s="316"/>
      <c r="N4" s="316"/>
      <c r="O4" s="317"/>
    </row>
    <row r="5" spans="1:23" ht="25.5" customHeight="1" x14ac:dyDescent="0.2">
      <c r="A5" s="267"/>
      <c r="B5" s="259"/>
      <c r="C5" s="261" t="s">
        <v>30</v>
      </c>
      <c r="D5" s="261"/>
      <c r="E5" s="261" t="s">
        <v>9</v>
      </c>
      <c r="F5" s="261" t="s">
        <v>10</v>
      </c>
      <c r="G5" s="261" t="s">
        <v>11</v>
      </c>
      <c r="H5" s="261" t="s">
        <v>12</v>
      </c>
      <c r="I5" s="261"/>
      <c r="J5" s="256" t="s">
        <v>15</v>
      </c>
      <c r="K5" s="256" t="s">
        <v>16</v>
      </c>
      <c r="L5" s="246" t="s">
        <v>17</v>
      </c>
      <c r="M5" s="246" t="s">
        <v>26</v>
      </c>
      <c r="N5" s="246" t="s">
        <v>18</v>
      </c>
      <c r="O5" s="262" t="s">
        <v>19</v>
      </c>
    </row>
    <row r="6" spans="1:23" ht="60" customHeight="1" thickBot="1" x14ac:dyDescent="0.25">
      <c r="A6" s="330"/>
      <c r="B6" s="331"/>
      <c r="C6" s="44" t="s">
        <v>31</v>
      </c>
      <c r="D6" s="44" t="s">
        <v>8</v>
      </c>
      <c r="E6" s="328"/>
      <c r="F6" s="328"/>
      <c r="G6" s="329"/>
      <c r="H6" s="44" t="s">
        <v>13</v>
      </c>
      <c r="I6" s="44" t="s">
        <v>14</v>
      </c>
      <c r="J6" s="321"/>
      <c r="K6" s="321"/>
      <c r="L6" s="322"/>
      <c r="M6" s="322"/>
      <c r="N6" s="322"/>
      <c r="O6" s="323"/>
    </row>
    <row r="7" spans="1:23" ht="399.95" customHeight="1" thickBot="1" x14ac:dyDescent="0.25">
      <c r="A7" s="324" t="s">
        <v>130</v>
      </c>
      <c r="B7" s="326"/>
      <c r="C7" s="42" t="s">
        <v>68</v>
      </c>
      <c r="D7" s="10" t="s">
        <v>69</v>
      </c>
      <c r="E7" s="12">
        <v>1</v>
      </c>
      <c r="F7" s="10" t="s">
        <v>70</v>
      </c>
      <c r="G7" s="101" t="s">
        <v>71</v>
      </c>
      <c r="H7" s="19">
        <v>43832</v>
      </c>
      <c r="I7" s="19">
        <v>44196</v>
      </c>
      <c r="J7" s="38" t="s">
        <v>154</v>
      </c>
      <c r="K7" s="12">
        <v>0.33</v>
      </c>
      <c r="L7" s="39" t="s">
        <v>155</v>
      </c>
      <c r="M7" s="32" t="s">
        <v>136</v>
      </c>
      <c r="N7" s="22" t="s">
        <v>342</v>
      </c>
      <c r="O7" s="26" t="s">
        <v>137</v>
      </c>
    </row>
    <row r="8" spans="1:23" ht="409.5" customHeight="1" thickBot="1" x14ac:dyDescent="0.25">
      <c r="A8" s="325"/>
      <c r="B8" s="327"/>
      <c r="C8" s="43" t="s">
        <v>72</v>
      </c>
      <c r="D8" s="22" t="s">
        <v>73</v>
      </c>
      <c r="E8" s="23">
        <v>1</v>
      </c>
      <c r="F8" s="22" t="s">
        <v>74</v>
      </c>
      <c r="G8" s="123" t="s">
        <v>71</v>
      </c>
      <c r="H8" s="24">
        <v>43832</v>
      </c>
      <c r="I8" s="24">
        <v>44165</v>
      </c>
      <c r="J8" s="22" t="s">
        <v>153</v>
      </c>
      <c r="K8" s="23">
        <v>0.83</v>
      </c>
      <c r="L8" s="22" t="s">
        <v>343</v>
      </c>
      <c r="M8" s="143" t="s">
        <v>136</v>
      </c>
      <c r="N8" s="22" t="s">
        <v>344</v>
      </c>
      <c r="O8" s="26" t="s">
        <v>137</v>
      </c>
    </row>
    <row r="9" spans="1:23" x14ac:dyDescent="0.2">
      <c r="A9" s="318" t="s">
        <v>132</v>
      </c>
      <c r="B9" s="319"/>
      <c r="C9" s="319"/>
      <c r="D9" s="319"/>
      <c r="E9" s="319"/>
      <c r="F9" s="319"/>
      <c r="G9" s="319"/>
      <c r="H9" s="319"/>
      <c r="I9" s="319"/>
      <c r="J9" s="319"/>
      <c r="K9" s="319"/>
      <c r="L9" s="319"/>
      <c r="M9" s="319"/>
      <c r="N9" s="319"/>
      <c r="O9" s="320"/>
      <c r="P9" s="5"/>
      <c r="Q9" s="5"/>
      <c r="R9" s="5"/>
      <c r="S9" s="5"/>
      <c r="T9" s="5"/>
      <c r="U9" s="5"/>
      <c r="V9" s="5"/>
      <c r="W9" s="5"/>
    </row>
    <row r="10" spans="1:23" x14ac:dyDescent="0.2">
      <c r="A10" s="202" t="s">
        <v>156</v>
      </c>
      <c r="B10" s="203"/>
      <c r="C10" s="203"/>
      <c r="D10" s="203"/>
      <c r="E10" s="203"/>
      <c r="F10" s="203"/>
      <c r="G10" s="203"/>
      <c r="H10" s="203"/>
      <c r="I10" s="203"/>
      <c r="J10" s="203"/>
      <c r="K10" s="203"/>
      <c r="L10" s="203"/>
      <c r="M10" s="203"/>
      <c r="N10" s="203"/>
      <c r="O10" s="204"/>
      <c r="P10" s="5"/>
      <c r="Q10" s="5"/>
      <c r="R10" s="5"/>
      <c r="S10" s="5"/>
      <c r="T10" s="5"/>
      <c r="U10" s="5"/>
      <c r="V10" s="5"/>
      <c r="W10" s="5"/>
    </row>
    <row r="11" spans="1:23" ht="13.5" thickBot="1" x14ac:dyDescent="0.25">
      <c r="A11" s="205" t="s">
        <v>157</v>
      </c>
      <c r="B11" s="206"/>
      <c r="C11" s="206"/>
      <c r="D11" s="206"/>
      <c r="E11" s="206"/>
      <c r="F11" s="206"/>
      <c r="G11" s="206"/>
      <c r="H11" s="206"/>
      <c r="I11" s="206"/>
      <c r="J11" s="206"/>
      <c r="K11" s="206"/>
      <c r="L11" s="206"/>
      <c r="M11" s="206"/>
      <c r="N11" s="206"/>
      <c r="O11" s="207"/>
      <c r="P11" s="5"/>
      <c r="Q11" s="5"/>
      <c r="R11" s="5"/>
      <c r="S11" s="5"/>
      <c r="T11" s="5"/>
      <c r="U11" s="5"/>
      <c r="V11" s="5"/>
      <c r="W11" s="5"/>
    </row>
  </sheetData>
  <mergeCells count="26">
    <mergeCell ref="A4:A6"/>
    <mergeCell ref="B4:B6"/>
    <mergeCell ref="C4:I4"/>
    <mergeCell ref="J4:K4"/>
    <mergeCell ref="L4:O4"/>
    <mergeCell ref="A1:A3"/>
    <mergeCell ref="B1:K3"/>
    <mergeCell ref="L1:O1"/>
    <mergeCell ref="L2:O2"/>
    <mergeCell ref="L3:O3"/>
    <mergeCell ref="A9:O9"/>
    <mergeCell ref="A10:O10"/>
    <mergeCell ref="A11:O11"/>
    <mergeCell ref="K5:K6"/>
    <mergeCell ref="L5:L6"/>
    <mergeCell ref="M5:M6"/>
    <mergeCell ref="N5:N6"/>
    <mergeCell ref="O5:O6"/>
    <mergeCell ref="A7:A8"/>
    <mergeCell ref="B7:B8"/>
    <mergeCell ref="C5:D5"/>
    <mergeCell ref="E5:E6"/>
    <mergeCell ref="F5:F6"/>
    <mergeCell ref="G5:G6"/>
    <mergeCell ref="H5:I5"/>
    <mergeCell ref="J5:J6"/>
  </mergeCells>
  <pageMargins left="0.23622047244094491" right="0.23622047244094491" top="0.74803149606299213" bottom="0.74803149606299213" header="0.31496062992125984" footer="0.31496062992125984"/>
  <pageSetup scale="75" orientation="landscape" r:id="rId1"/>
  <headerFooter>
    <oddFooter>&amp;Z&amp;F&amp;RPágina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J21" sqref="J21"/>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Comp. 1 Riesgos Corr</vt:lpstr>
      <vt:lpstr>Comp. 3 Rendicion de Cuentas</vt:lpstr>
      <vt:lpstr>Comp. 4 Mecanismos Xa Aten Ciud</vt:lpstr>
      <vt:lpstr> Comp. 5 TranspyAcceso Informac</vt:lpstr>
      <vt:lpstr>Comp. 6 Iniciativas Adicionales</vt:lpstr>
      <vt:lpstr>Hoja4</vt:lpstr>
      <vt:lpstr>' Comp. 5 TranspyAcceso Informac'!Títulos_a_imprimir</vt:lpstr>
      <vt:lpstr>'Comp. 3 Rendicion de Cuentas'!Títulos_a_imprimir</vt:lpstr>
      <vt:lpstr>'Comp. 4 Mecanismos Xa Aten Ciud'!Títulos_a_imprimir</vt:lpstr>
      <vt:lpstr>'Comp. 6 Iniciativas Adicionales'!Títulos_a_imprimir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340 iris</cp:lastModifiedBy>
  <cp:lastPrinted>2020-07-29T05:37:06Z</cp:lastPrinted>
  <dcterms:created xsi:type="dcterms:W3CDTF">2016-07-21T13:11:08Z</dcterms:created>
  <dcterms:modified xsi:type="dcterms:W3CDTF">2020-09-28T21:50:26Z</dcterms:modified>
</cp:coreProperties>
</file>